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U:\OŘ Plzeň\Janáčová\Realizace\P1352\"/>
    </mc:Choice>
  </mc:AlternateContent>
  <xr:revisionPtr revIDLastSave="0" documentId="8_{8C8FFE06-D3B5-48D2-8B34-DA941C27D70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1" r:id="rId1"/>
    <sheet name="PS 11-01-31" sheetId="2" r:id="rId2"/>
    <sheet name="PS 11-01-32" sheetId="3" r:id="rId3"/>
    <sheet name="SO 11-10-01, SO" sheetId="4" r:id="rId4"/>
    <sheet name="SO 11-13-01" sheetId="5" r:id="rId5"/>
    <sheet name="SO 11-13-02" sheetId="6" r:id="rId6"/>
    <sheet name="SO 11-21-01" sheetId="7" r:id="rId7"/>
    <sheet name="SO 11-50-01" sheetId="8" r:id="rId8"/>
    <sheet name="SO 11-86-01" sheetId="9" r:id="rId9"/>
    <sheet name="SO 98-98" sheetId="10" r:id="rId10"/>
  </sheets>
  <calcPr calcId="191029"/>
  <webPublishing codePage="0"/>
</workbook>
</file>

<file path=xl/calcChain.xml><?xml version="1.0" encoding="utf-8"?>
<calcChain xmlns="http://schemas.openxmlformats.org/spreadsheetml/2006/main">
  <c r="M31" i="10" l="1"/>
  <c r="O31" i="10" s="1"/>
  <c r="I31" i="10"/>
  <c r="M27" i="10"/>
  <c r="O27" i="10" s="1"/>
  <c r="I27" i="10"/>
  <c r="M23" i="10"/>
  <c r="M22" i="10" s="1"/>
  <c r="I23" i="10"/>
  <c r="L22" i="10"/>
  <c r="K22" i="10"/>
  <c r="J22" i="10"/>
  <c r="O18" i="10"/>
  <c r="M18" i="10"/>
  <c r="I18" i="10"/>
  <c r="M14" i="10"/>
  <c r="O14" i="10" s="1"/>
  <c r="I14" i="10"/>
  <c r="O10" i="10"/>
  <c r="M10" i="10"/>
  <c r="M9" i="10" s="1"/>
  <c r="I10" i="10"/>
  <c r="L9" i="10"/>
  <c r="L8" i="10" s="1"/>
  <c r="T7" i="10" s="1"/>
  <c r="F25" i="1" s="1"/>
  <c r="F24" i="1" s="1"/>
  <c r="K9" i="10"/>
  <c r="K8" i="10" s="1"/>
  <c r="J9" i="10"/>
  <c r="J8" i="10"/>
  <c r="O143" i="9"/>
  <c r="M143" i="9"/>
  <c r="I143" i="9"/>
  <c r="O139" i="9"/>
  <c r="M139" i="9"/>
  <c r="I139" i="9"/>
  <c r="O135" i="9"/>
  <c r="M135" i="9"/>
  <c r="I135" i="9"/>
  <c r="M131" i="9"/>
  <c r="O131" i="9" s="1"/>
  <c r="I131" i="9"/>
  <c r="O127" i="9"/>
  <c r="M127" i="9"/>
  <c r="I127" i="9"/>
  <c r="O123" i="9"/>
  <c r="M123" i="9"/>
  <c r="I123" i="9"/>
  <c r="O119" i="9"/>
  <c r="M119" i="9"/>
  <c r="I119" i="9"/>
  <c r="M115" i="9"/>
  <c r="O115" i="9" s="1"/>
  <c r="I115" i="9"/>
  <c r="O111" i="9"/>
  <c r="M111" i="9"/>
  <c r="I111" i="9"/>
  <c r="O107" i="9"/>
  <c r="M107" i="9"/>
  <c r="I107" i="9"/>
  <c r="O103" i="9"/>
  <c r="M103" i="9"/>
  <c r="I103" i="9"/>
  <c r="M99" i="9"/>
  <c r="O99" i="9" s="1"/>
  <c r="I99" i="9"/>
  <c r="O95" i="9"/>
  <c r="M95" i="9"/>
  <c r="I95" i="9"/>
  <c r="O91" i="9"/>
  <c r="M91" i="9"/>
  <c r="I91" i="9"/>
  <c r="O87" i="9"/>
  <c r="M87" i="9"/>
  <c r="I87" i="9"/>
  <c r="M83" i="9"/>
  <c r="O83" i="9" s="1"/>
  <c r="I83" i="9"/>
  <c r="O79" i="9"/>
  <c r="M79" i="9"/>
  <c r="I79" i="9"/>
  <c r="O75" i="9"/>
  <c r="M75" i="9"/>
  <c r="I75" i="9"/>
  <c r="M71" i="9"/>
  <c r="O71" i="9" s="1"/>
  <c r="I71" i="9"/>
  <c r="M67" i="9"/>
  <c r="O67" i="9" s="1"/>
  <c r="I67" i="9"/>
  <c r="O63" i="9"/>
  <c r="M63" i="9"/>
  <c r="I63" i="9"/>
  <c r="O59" i="9"/>
  <c r="M59" i="9"/>
  <c r="I59" i="9"/>
  <c r="M55" i="9"/>
  <c r="O55" i="9" s="1"/>
  <c r="I55" i="9"/>
  <c r="M51" i="9"/>
  <c r="O51" i="9" s="1"/>
  <c r="I51" i="9"/>
  <c r="O47" i="9"/>
  <c r="M47" i="9"/>
  <c r="I47" i="9"/>
  <c r="O43" i="9"/>
  <c r="M43" i="9"/>
  <c r="I43" i="9"/>
  <c r="M39" i="9"/>
  <c r="O39" i="9" s="1"/>
  <c r="I39" i="9"/>
  <c r="M35" i="9"/>
  <c r="O35" i="9" s="1"/>
  <c r="I35" i="9"/>
  <c r="O31" i="9"/>
  <c r="M31" i="9"/>
  <c r="M30" i="9" s="1"/>
  <c r="I31" i="9"/>
  <c r="L30" i="9"/>
  <c r="K30" i="9"/>
  <c r="J30" i="9"/>
  <c r="O26" i="9"/>
  <c r="M26" i="9"/>
  <c r="I26" i="9"/>
  <c r="M22" i="9"/>
  <c r="O22" i="9" s="1"/>
  <c r="I22" i="9"/>
  <c r="O18" i="9"/>
  <c r="M18" i="9"/>
  <c r="I18" i="9"/>
  <c r="M14" i="9"/>
  <c r="O14" i="9" s="1"/>
  <c r="I14" i="9"/>
  <c r="O10" i="9"/>
  <c r="M10" i="9"/>
  <c r="I10" i="9"/>
  <c r="L9" i="9"/>
  <c r="L8" i="9" s="1"/>
  <c r="T7" i="9" s="1"/>
  <c r="F23" i="1" s="1"/>
  <c r="F22" i="1" s="1"/>
  <c r="K9" i="9"/>
  <c r="K8" i="9" s="1"/>
  <c r="J9" i="9"/>
  <c r="J8" i="9" s="1"/>
  <c r="M114" i="8"/>
  <c r="O114" i="8" s="1"/>
  <c r="I114" i="8"/>
  <c r="O110" i="8"/>
  <c r="M110" i="8"/>
  <c r="I110" i="8"/>
  <c r="O106" i="8"/>
  <c r="M106" i="8"/>
  <c r="I106" i="8"/>
  <c r="M102" i="8"/>
  <c r="O102" i="8" s="1"/>
  <c r="I102" i="8"/>
  <c r="L101" i="8"/>
  <c r="K101" i="8"/>
  <c r="K8" i="8" s="1"/>
  <c r="J101" i="8"/>
  <c r="J8" i="8" s="1"/>
  <c r="M97" i="8"/>
  <c r="O97" i="8" s="1"/>
  <c r="I97" i="8"/>
  <c r="O93" i="8"/>
  <c r="M93" i="8"/>
  <c r="I93" i="8"/>
  <c r="O89" i="8"/>
  <c r="M89" i="8"/>
  <c r="I89" i="8"/>
  <c r="M85" i="8"/>
  <c r="O85" i="8" s="1"/>
  <c r="I85" i="8"/>
  <c r="L84" i="8"/>
  <c r="K84" i="8"/>
  <c r="J84" i="8"/>
  <c r="M80" i="8"/>
  <c r="O80" i="8" s="1"/>
  <c r="I80" i="8"/>
  <c r="O76" i="8"/>
  <c r="M76" i="8"/>
  <c r="I76" i="8"/>
  <c r="M72" i="8"/>
  <c r="M71" i="8" s="1"/>
  <c r="I72" i="8"/>
  <c r="L71" i="8"/>
  <c r="K71" i="8"/>
  <c r="J71" i="8"/>
  <c r="M67" i="8"/>
  <c r="O67" i="8" s="1"/>
  <c r="I67" i="8"/>
  <c r="M63" i="8"/>
  <c r="O63" i="8" s="1"/>
  <c r="I63" i="8"/>
  <c r="O59" i="8"/>
  <c r="M59" i="8"/>
  <c r="I59" i="8"/>
  <c r="O55" i="8"/>
  <c r="M55" i="8"/>
  <c r="I55" i="8"/>
  <c r="M51" i="8"/>
  <c r="O51" i="8" s="1"/>
  <c r="I51" i="8"/>
  <c r="M47" i="8"/>
  <c r="O47" i="8" s="1"/>
  <c r="I47" i="8"/>
  <c r="O43" i="8"/>
  <c r="M43" i="8"/>
  <c r="I43" i="8"/>
  <c r="O39" i="8"/>
  <c r="M39" i="8"/>
  <c r="I39" i="8"/>
  <c r="M35" i="8"/>
  <c r="O35" i="8" s="1"/>
  <c r="I35" i="8"/>
  <c r="M31" i="8"/>
  <c r="O31" i="8" s="1"/>
  <c r="I31" i="8"/>
  <c r="O27" i="8"/>
  <c r="M27" i="8"/>
  <c r="M26" i="8" s="1"/>
  <c r="I27" i="8"/>
  <c r="L26" i="8"/>
  <c r="K26" i="8"/>
  <c r="J26" i="8"/>
  <c r="O22" i="8"/>
  <c r="M22" i="8"/>
  <c r="I22" i="8"/>
  <c r="M18" i="8"/>
  <c r="O18" i="8" s="1"/>
  <c r="I18" i="8"/>
  <c r="O14" i="8"/>
  <c r="M14" i="8"/>
  <c r="M9" i="8" s="1"/>
  <c r="I14" i="8"/>
  <c r="O10" i="8"/>
  <c r="M10" i="8"/>
  <c r="I10" i="8"/>
  <c r="L9" i="8"/>
  <c r="K9" i="8"/>
  <c r="J9" i="8"/>
  <c r="L8" i="8"/>
  <c r="T7" i="8" s="1"/>
  <c r="F21" i="1" s="1"/>
  <c r="F20" i="1" s="1"/>
  <c r="M68" i="7"/>
  <c r="O68" i="7" s="1"/>
  <c r="I68" i="7"/>
  <c r="O64" i="7"/>
  <c r="M64" i="7"/>
  <c r="I64" i="7"/>
  <c r="M63" i="7"/>
  <c r="L63" i="7"/>
  <c r="K63" i="7"/>
  <c r="J63" i="7"/>
  <c r="O59" i="7"/>
  <c r="M59" i="7"/>
  <c r="I59" i="7"/>
  <c r="M58" i="7"/>
  <c r="L58" i="7"/>
  <c r="K58" i="7"/>
  <c r="J58" i="7"/>
  <c r="M54" i="7"/>
  <c r="O54" i="7" s="1"/>
  <c r="I54" i="7"/>
  <c r="L53" i="7"/>
  <c r="K53" i="7"/>
  <c r="J53" i="7"/>
  <c r="M49" i="7"/>
  <c r="O49" i="7" s="1"/>
  <c r="I49" i="7"/>
  <c r="O45" i="7"/>
  <c r="M45" i="7"/>
  <c r="I45" i="7"/>
  <c r="M44" i="7"/>
  <c r="L44" i="7"/>
  <c r="K44" i="7"/>
  <c r="J44" i="7"/>
  <c r="O40" i="7"/>
  <c r="M40" i="7"/>
  <c r="I40" i="7"/>
  <c r="M39" i="7"/>
  <c r="L39" i="7"/>
  <c r="K39" i="7"/>
  <c r="J39" i="7"/>
  <c r="M35" i="7"/>
  <c r="O35" i="7" s="1"/>
  <c r="I35" i="7"/>
  <c r="M31" i="7"/>
  <c r="O31" i="7" s="1"/>
  <c r="I31" i="7"/>
  <c r="O27" i="7"/>
  <c r="M27" i="7"/>
  <c r="I27" i="7"/>
  <c r="O23" i="7"/>
  <c r="M23" i="7"/>
  <c r="I23" i="7"/>
  <c r="M19" i="7"/>
  <c r="O19" i="7" s="1"/>
  <c r="I19" i="7"/>
  <c r="L18" i="7"/>
  <c r="K18" i="7"/>
  <c r="J18" i="7"/>
  <c r="M14" i="7"/>
  <c r="O14" i="7" s="1"/>
  <c r="I14" i="7"/>
  <c r="O10" i="7"/>
  <c r="M10" i="7"/>
  <c r="I10" i="7"/>
  <c r="M9" i="7"/>
  <c r="L9" i="7"/>
  <c r="L8" i="7" s="1"/>
  <c r="T7" i="7" s="1"/>
  <c r="F19" i="1" s="1"/>
  <c r="F18" i="1" s="1"/>
  <c r="K9" i="7"/>
  <c r="K8" i="7" s="1"/>
  <c r="J9" i="7"/>
  <c r="J8" i="7" s="1"/>
  <c r="M40" i="6"/>
  <c r="O40" i="6" s="1"/>
  <c r="I40" i="6"/>
  <c r="O36" i="6"/>
  <c r="M36" i="6"/>
  <c r="M31" i="6" s="1"/>
  <c r="I36" i="6"/>
  <c r="O32" i="6"/>
  <c r="M32" i="6"/>
  <c r="I32" i="6"/>
  <c r="L31" i="6"/>
  <c r="K31" i="6"/>
  <c r="J31" i="6"/>
  <c r="M27" i="6"/>
  <c r="O27" i="6" s="1"/>
  <c r="I27" i="6"/>
  <c r="M23" i="6"/>
  <c r="M14" i="6" s="1"/>
  <c r="I23" i="6"/>
  <c r="O19" i="6"/>
  <c r="M19" i="6"/>
  <c r="I19" i="6"/>
  <c r="O15" i="6"/>
  <c r="M15" i="6"/>
  <c r="I15" i="6"/>
  <c r="L14" i="6"/>
  <c r="L8" i="6" s="1"/>
  <c r="T7" i="6" s="1"/>
  <c r="F17" i="1" s="1"/>
  <c r="K14" i="6"/>
  <c r="K8" i="6" s="1"/>
  <c r="J14" i="6"/>
  <c r="O10" i="6"/>
  <c r="M10" i="6"/>
  <c r="M9" i="6" s="1"/>
  <c r="I10" i="6"/>
  <c r="L9" i="6"/>
  <c r="K9" i="6"/>
  <c r="J9" i="6"/>
  <c r="J8" i="6"/>
  <c r="O105" i="5"/>
  <c r="M105" i="5"/>
  <c r="I105" i="5"/>
  <c r="M101" i="5"/>
  <c r="O101" i="5" s="1"/>
  <c r="I101" i="5"/>
  <c r="M97" i="5"/>
  <c r="O97" i="5" s="1"/>
  <c r="I97" i="5"/>
  <c r="M96" i="5"/>
  <c r="L96" i="5"/>
  <c r="K96" i="5"/>
  <c r="J96" i="5"/>
  <c r="O92" i="5"/>
  <c r="M92" i="5"/>
  <c r="I92" i="5"/>
  <c r="O88" i="5"/>
  <c r="M88" i="5"/>
  <c r="I88" i="5"/>
  <c r="M84" i="5"/>
  <c r="O84" i="5" s="1"/>
  <c r="I84" i="5"/>
  <c r="O80" i="5"/>
  <c r="M80" i="5"/>
  <c r="I80" i="5"/>
  <c r="O76" i="5"/>
  <c r="M76" i="5"/>
  <c r="I76" i="5"/>
  <c r="O72" i="5"/>
  <c r="M72" i="5"/>
  <c r="I72" i="5"/>
  <c r="M68" i="5"/>
  <c r="O68" i="5" s="1"/>
  <c r="I68" i="5"/>
  <c r="O64" i="5"/>
  <c r="M64" i="5"/>
  <c r="I64" i="5"/>
  <c r="O60" i="5"/>
  <c r="M60" i="5"/>
  <c r="I60" i="5"/>
  <c r="O56" i="5"/>
  <c r="M56" i="5"/>
  <c r="I56" i="5"/>
  <c r="M52" i="5"/>
  <c r="O52" i="5" s="1"/>
  <c r="I52" i="5"/>
  <c r="O48" i="5"/>
  <c r="M48" i="5"/>
  <c r="M47" i="5" s="1"/>
  <c r="I48" i="5"/>
  <c r="L47" i="5"/>
  <c r="K47" i="5"/>
  <c r="J47" i="5"/>
  <c r="O43" i="5"/>
  <c r="M43" i="5"/>
  <c r="I43" i="5"/>
  <c r="M39" i="5"/>
  <c r="O39" i="5" s="1"/>
  <c r="I39" i="5"/>
  <c r="O35" i="5"/>
  <c r="M35" i="5"/>
  <c r="I35" i="5"/>
  <c r="M31" i="5"/>
  <c r="O31" i="5" s="1"/>
  <c r="I31" i="5"/>
  <c r="O27" i="5"/>
  <c r="M27" i="5"/>
  <c r="I27" i="5"/>
  <c r="L26" i="5"/>
  <c r="L8" i="5" s="1"/>
  <c r="T7" i="5" s="1"/>
  <c r="F16" i="1" s="1"/>
  <c r="F15" i="1" s="1"/>
  <c r="K26" i="5"/>
  <c r="J26" i="5"/>
  <c r="J8" i="5" s="1"/>
  <c r="O22" i="5"/>
  <c r="M22" i="5"/>
  <c r="I22" i="5"/>
  <c r="M18" i="5"/>
  <c r="O18" i="5" s="1"/>
  <c r="I18" i="5"/>
  <c r="M14" i="5"/>
  <c r="O14" i="5" s="1"/>
  <c r="I14" i="5"/>
  <c r="O10" i="5"/>
  <c r="M10" i="5"/>
  <c r="M9" i="5" s="1"/>
  <c r="I10" i="5"/>
  <c r="L9" i="5"/>
  <c r="K9" i="5"/>
  <c r="K8" i="5" s="1"/>
  <c r="J9" i="5"/>
  <c r="O99" i="4"/>
  <c r="M99" i="4"/>
  <c r="I99" i="4"/>
  <c r="O95" i="4"/>
  <c r="M95" i="4"/>
  <c r="I95" i="4"/>
  <c r="O91" i="4"/>
  <c r="M91" i="4"/>
  <c r="I91" i="4"/>
  <c r="M87" i="4"/>
  <c r="O87" i="4" s="1"/>
  <c r="I87" i="4"/>
  <c r="M86" i="4"/>
  <c r="L86" i="4"/>
  <c r="K86" i="4"/>
  <c r="J86" i="4"/>
  <c r="M82" i="4"/>
  <c r="O82" i="4" s="1"/>
  <c r="I82" i="4"/>
  <c r="M81" i="4"/>
  <c r="L81" i="4"/>
  <c r="K81" i="4"/>
  <c r="J81" i="4"/>
  <c r="O77" i="4"/>
  <c r="M77" i="4"/>
  <c r="I77" i="4"/>
  <c r="O73" i="4"/>
  <c r="M73" i="4"/>
  <c r="I73" i="4"/>
  <c r="M69" i="4"/>
  <c r="O69" i="4" s="1"/>
  <c r="I69" i="4"/>
  <c r="M65" i="4"/>
  <c r="O65" i="4" s="1"/>
  <c r="I65" i="4"/>
  <c r="O61" i="4"/>
  <c r="M61" i="4"/>
  <c r="I61" i="4"/>
  <c r="O57" i="4"/>
  <c r="M57" i="4"/>
  <c r="I57" i="4"/>
  <c r="M53" i="4"/>
  <c r="O53" i="4" s="1"/>
  <c r="I53" i="4"/>
  <c r="M49" i="4"/>
  <c r="O49" i="4" s="1"/>
  <c r="I49" i="4"/>
  <c r="O45" i="4"/>
  <c r="M45" i="4"/>
  <c r="I45" i="4"/>
  <c r="O41" i="4"/>
  <c r="M41" i="4"/>
  <c r="I41" i="4"/>
  <c r="M37" i="4"/>
  <c r="O37" i="4" s="1"/>
  <c r="I37" i="4"/>
  <c r="L36" i="4"/>
  <c r="K36" i="4"/>
  <c r="J36" i="4"/>
  <c r="J8" i="4" s="1"/>
  <c r="O32" i="4"/>
  <c r="M32" i="4"/>
  <c r="M31" i="4" s="1"/>
  <c r="I32" i="4"/>
  <c r="L31" i="4"/>
  <c r="K31" i="4"/>
  <c r="J31" i="4"/>
  <c r="O27" i="4"/>
  <c r="M27" i="4"/>
  <c r="I27" i="4"/>
  <c r="M23" i="4"/>
  <c r="O23" i="4" s="1"/>
  <c r="I23" i="4"/>
  <c r="L22" i="4"/>
  <c r="L8" i="4" s="1"/>
  <c r="T7" i="4" s="1"/>
  <c r="F14" i="1" s="1"/>
  <c r="F13" i="1" s="1"/>
  <c r="K22" i="4"/>
  <c r="J22" i="4"/>
  <c r="M18" i="4"/>
  <c r="O18" i="4" s="1"/>
  <c r="I18" i="4"/>
  <c r="M14" i="4"/>
  <c r="O14" i="4" s="1"/>
  <c r="I14" i="4"/>
  <c r="M10" i="4"/>
  <c r="O10" i="4" s="1"/>
  <c r="I10" i="4"/>
  <c r="L9" i="4"/>
  <c r="K9" i="4"/>
  <c r="K8" i="4" s="1"/>
  <c r="J9" i="4"/>
  <c r="O34" i="3"/>
  <c r="M34" i="3"/>
  <c r="I34" i="3"/>
  <c r="O30" i="3"/>
  <c r="M30" i="3"/>
  <c r="I30" i="3"/>
  <c r="O26" i="3"/>
  <c r="M26" i="3"/>
  <c r="I26" i="3"/>
  <c r="M22" i="3"/>
  <c r="O22" i="3" s="1"/>
  <c r="I22" i="3"/>
  <c r="O18" i="3"/>
  <c r="M18" i="3"/>
  <c r="M9" i="3" s="1"/>
  <c r="M8" i="3" s="1"/>
  <c r="I18" i="3"/>
  <c r="O14" i="3"/>
  <c r="M14" i="3"/>
  <c r="I14" i="3"/>
  <c r="O10" i="3"/>
  <c r="M10" i="3"/>
  <c r="I10" i="3"/>
  <c r="L9" i="3"/>
  <c r="L8" i="3" s="1"/>
  <c r="T7" i="3" s="1"/>
  <c r="F12" i="1" s="1"/>
  <c r="K9" i="3"/>
  <c r="K8" i="3" s="1"/>
  <c r="J9" i="3"/>
  <c r="J8" i="3" s="1"/>
  <c r="O215" i="2"/>
  <c r="M215" i="2"/>
  <c r="I215" i="2"/>
  <c r="M211" i="2"/>
  <c r="O211" i="2" s="1"/>
  <c r="I211" i="2"/>
  <c r="O207" i="2"/>
  <c r="M207" i="2"/>
  <c r="I207" i="2"/>
  <c r="M203" i="2"/>
  <c r="O203" i="2" s="1"/>
  <c r="I203" i="2"/>
  <c r="O199" i="2"/>
  <c r="M199" i="2"/>
  <c r="I199" i="2"/>
  <c r="M195" i="2"/>
  <c r="O195" i="2" s="1"/>
  <c r="I195" i="2"/>
  <c r="O191" i="2"/>
  <c r="M191" i="2"/>
  <c r="I191" i="2"/>
  <c r="M187" i="2"/>
  <c r="O187" i="2" s="1"/>
  <c r="I187" i="2"/>
  <c r="O183" i="2"/>
  <c r="M183" i="2"/>
  <c r="I183" i="2"/>
  <c r="M179" i="2"/>
  <c r="O179" i="2" s="1"/>
  <c r="I179" i="2"/>
  <c r="O175" i="2"/>
  <c r="M175" i="2"/>
  <c r="I175" i="2"/>
  <c r="M171" i="2"/>
  <c r="O171" i="2" s="1"/>
  <c r="I171" i="2"/>
  <c r="O167" i="2"/>
  <c r="M167" i="2"/>
  <c r="I167" i="2"/>
  <c r="M163" i="2"/>
  <c r="O163" i="2" s="1"/>
  <c r="I163" i="2"/>
  <c r="O159" i="2"/>
  <c r="M159" i="2"/>
  <c r="I159" i="2"/>
  <c r="M155" i="2"/>
  <c r="O155" i="2" s="1"/>
  <c r="I155" i="2"/>
  <c r="O151" i="2"/>
  <c r="M151" i="2"/>
  <c r="I151" i="2"/>
  <c r="M147" i="2"/>
  <c r="O147" i="2" s="1"/>
  <c r="I147" i="2"/>
  <c r="O143" i="2"/>
  <c r="M143" i="2"/>
  <c r="I143" i="2"/>
  <c r="M139" i="2"/>
  <c r="O139" i="2" s="1"/>
  <c r="I139" i="2"/>
  <c r="O135" i="2"/>
  <c r="M135" i="2"/>
  <c r="I135" i="2"/>
  <c r="M131" i="2"/>
  <c r="O131" i="2" s="1"/>
  <c r="I131" i="2"/>
  <c r="O127" i="2"/>
  <c r="M127" i="2"/>
  <c r="I127" i="2"/>
  <c r="M123" i="2"/>
  <c r="O123" i="2" s="1"/>
  <c r="I123" i="2"/>
  <c r="O119" i="2"/>
  <c r="M119" i="2"/>
  <c r="I119" i="2"/>
  <c r="M115" i="2"/>
  <c r="O115" i="2" s="1"/>
  <c r="I115" i="2"/>
  <c r="O111" i="2"/>
  <c r="M111" i="2"/>
  <c r="I111" i="2"/>
  <c r="M107" i="2"/>
  <c r="O107" i="2" s="1"/>
  <c r="I107" i="2"/>
  <c r="O103" i="2"/>
  <c r="M103" i="2"/>
  <c r="I103" i="2"/>
  <c r="M99" i="2"/>
  <c r="O99" i="2" s="1"/>
  <c r="I99" i="2"/>
  <c r="O95" i="2"/>
  <c r="M95" i="2"/>
  <c r="I95" i="2"/>
  <c r="M91" i="2"/>
  <c r="O91" i="2" s="1"/>
  <c r="I91" i="2"/>
  <c r="O87" i="2"/>
  <c r="M87" i="2"/>
  <c r="I87" i="2"/>
  <c r="M83" i="2"/>
  <c r="O83" i="2" s="1"/>
  <c r="I83" i="2"/>
  <c r="O79" i="2"/>
  <c r="M79" i="2"/>
  <c r="I79" i="2"/>
  <c r="M75" i="2"/>
  <c r="O75" i="2" s="1"/>
  <c r="I75" i="2"/>
  <c r="O71" i="2"/>
  <c r="M71" i="2"/>
  <c r="I71" i="2"/>
  <c r="M67" i="2"/>
  <c r="O67" i="2" s="1"/>
  <c r="I67" i="2"/>
  <c r="O63" i="2"/>
  <c r="M63" i="2"/>
  <c r="I63" i="2"/>
  <c r="M59" i="2"/>
  <c r="O59" i="2" s="1"/>
  <c r="I59" i="2"/>
  <c r="O55" i="2"/>
  <c r="M55" i="2"/>
  <c r="I55" i="2"/>
  <c r="M51" i="2"/>
  <c r="O51" i="2" s="1"/>
  <c r="I51" i="2"/>
  <c r="O47" i="2"/>
  <c r="M47" i="2"/>
  <c r="I47" i="2"/>
  <c r="M43" i="2"/>
  <c r="O43" i="2" s="1"/>
  <c r="I43" i="2"/>
  <c r="O39" i="2"/>
  <c r="M39" i="2"/>
  <c r="I39" i="2"/>
  <c r="M35" i="2"/>
  <c r="M34" i="2" s="1"/>
  <c r="I35" i="2"/>
  <c r="L34" i="2"/>
  <c r="K34" i="2"/>
  <c r="J34" i="2"/>
  <c r="M30" i="2"/>
  <c r="O30" i="2" s="1"/>
  <c r="I30" i="2"/>
  <c r="M26" i="2"/>
  <c r="O26" i="2" s="1"/>
  <c r="I26" i="2"/>
  <c r="M22" i="2"/>
  <c r="M9" i="2" s="1"/>
  <c r="M8" i="2" s="1"/>
  <c r="I22" i="2"/>
  <c r="O18" i="2"/>
  <c r="M18" i="2"/>
  <c r="I18" i="2"/>
  <c r="M14" i="2"/>
  <c r="O14" i="2" s="1"/>
  <c r="I14" i="2"/>
  <c r="M10" i="2"/>
  <c r="O10" i="2" s="1"/>
  <c r="I10" i="2"/>
  <c r="L9" i="2"/>
  <c r="L8" i="2" s="1"/>
  <c r="T7" i="2" s="1"/>
  <c r="F11" i="1" s="1"/>
  <c r="F10" i="1" s="1"/>
  <c r="K9" i="2"/>
  <c r="K8" i="2" s="1"/>
  <c r="J9" i="2"/>
  <c r="J8" i="2" s="1"/>
  <c r="C11" i="1" l="1"/>
  <c r="M8" i="6"/>
  <c r="M8" i="10"/>
  <c r="C25" i="1"/>
  <c r="C12" i="1"/>
  <c r="C17" i="1"/>
  <c r="O22" i="2"/>
  <c r="O35" i="2"/>
  <c r="O72" i="8"/>
  <c r="O23" i="10"/>
  <c r="M26" i="5"/>
  <c r="M8" i="5" s="1"/>
  <c r="C16" i="1" s="1"/>
  <c r="M9" i="9"/>
  <c r="M8" i="9" s="1"/>
  <c r="C23" i="1" s="1"/>
  <c r="M9" i="4"/>
  <c r="M22" i="4"/>
  <c r="O23" i="6"/>
  <c r="M18" i="7"/>
  <c r="M8" i="7" s="1"/>
  <c r="C19" i="1" s="1"/>
  <c r="M53" i="7"/>
  <c r="M84" i="8"/>
  <c r="M8" i="8" s="1"/>
  <c r="C21" i="1" s="1"/>
  <c r="M36" i="4"/>
  <c r="M101" i="8"/>
  <c r="C20" i="1" l="1"/>
  <c r="D21" i="1"/>
  <c r="E21" i="1" s="1"/>
  <c r="E20" i="1" s="1"/>
  <c r="C15" i="1"/>
  <c r="D16" i="1"/>
  <c r="E16" i="1" s="1"/>
  <c r="C22" i="1"/>
  <c r="D23" i="1"/>
  <c r="E23" i="1" s="1"/>
  <c r="E22" i="1" s="1"/>
  <c r="C18" i="1"/>
  <c r="D19" i="1"/>
  <c r="E19" i="1"/>
  <c r="E18" i="1" s="1"/>
  <c r="D17" i="1"/>
  <c r="E17" i="1" s="1"/>
  <c r="M8" i="4"/>
  <c r="C14" i="1" s="1"/>
  <c r="C10" i="1"/>
  <c r="D11" i="1"/>
  <c r="E11" i="1" s="1"/>
  <c r="D12" i="1"/>
  <c r="E12" i="1" s="1"/>
  <c r="C24" i="1"/>
  <c r="D25" i="1"/>
  <c r="E25" i="1" s="1"/>
  <c r="E24" i="1" s="1"/>
  <c r="E15" i="1" l="1"/>
  <c r="E10" i="1"/>
  <c r="M3" i="7"/>
  <c r="D18" i="1"/>
  <c r="M3" i="9"/>
  <c r="D22" i="1"/>
  <c r="M3" i="6"/>
  <c r="D15" i="1"/>
  <c r="M3" i="5"/>
  <c r="M3" i="10"/>
  <c r="D24" i="1"/>
  <c r="D10" i="1"/>
  <c r="M3" i="2"/>
  <c r="C6" i="1"/>
  <c r="M3" i="3"/>
  <c r="C13" i="1"/>
  <c r="D14" i="1"/>
  <c r="E14" i="1"/>
  <c r="E13" i="1" s="1"/>
  <c r="M3" i="8"/>
  <c r="D20" i="1"/>
  <c r="M3" i="4" l="1"/>
  <c r="D13" i="1"/>
  <c r="C7" i="1"/>
</calcChain>
</file>

<file path=xl/sharedStrings.xml><?xml version="1.0" encoding="utf-8"?>
<sst xmlns="http://schemas.openxmlformats.org/spreadsheetml/2006/main" count="3204" uniqueCount="824">
  <si>
    <t>Aspe</t>
  </si>
  <si>
    <t>Rekapitulace ceny</t>
  </si>
  <si>
    <t>S632000131-zm01</t>
  </si>
  <si>
    <t>Výstavba PZS (P1352) v km 24,254 trati Březnice - Strakonice</t>
  </si>
  <si>
    <t>ZŘ</t>
  </si>
  <si>
    <t>20230414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</si>
  <si>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</si>
  <si>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</si>
  <si>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</si>
  <si>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</si>
  <si>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</si>
  <si>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</si>
  <si>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</si>
  <si>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</si>
  <si>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</si>
  <si>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</t>
  </si>
  <si>
    <t xml:space="preserve">  PS 11-01-31</t>
  </si>
  <si>
    <t>Zabezpečení přejezdu v km 24,254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</si>
  <si>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</si>
  <si>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</si>
  <si>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</si>
  <si>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</si>
  <si>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</si>
  <si>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</si>
  <si>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</si>
  <si>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</si>
  <si>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</si>
  <si>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</si>
  <si>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</si>
  <si>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</si>
  <si>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</si>
  <si>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</si>
  <si>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</si>
  <si>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</si>
  <si>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</si>
  <si>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</si>
  <si>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</si>
  <si>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</si>
  <si>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</si>
  <si>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</si>
  <si>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</si>
  <si>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</si>
  <si>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</si>
  <si>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</si>
  <si>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</si>
  <si>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</si>
  <si>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</si>
  <si>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</si>
  <si>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</si>
  <si>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</si>
  <si>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111201</t>
  </si>
  <si>
    <t/>
  </si>
  <si>
    <t>ODSTRANĚNÍ KŘOVIN S ODVOZEM DO 1KM</t>
  </si>
  <si>
    <t>M2</t>
  </si>
  <si>
    <t>2022_OTSKP</t>
  </si>
  <si>
    <t>PP</t>
  </si>
  <si>
    <t>VV</t>
  </si>
  <si>
    <t>TS</t>
  </si>
  <si>
    <t>odstranění křovin a stromů do průměru 100 mm  
doprava dřevin na předepsanou vzdálenost  
spálení na hromadách nebo štěpkování</t>
  </si>
  <si>
    <t>12273A</t>
  </si>
  <si>
    <t>ODKOPÁVKY A PROKOPÁVKY OBECNÉ TŘ. I - BEZ DOPRAVY</t>
  </si>
  <si>
    <t>M3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</si>
  <si>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</si>
  <si>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</si>
  <si>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</si>
  <si>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ukládaného materiálu vlhčením, tříděním, promícháním nebo vysoušením, příp. jiné úpravy za účelem  
zlepšení jeho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pomocné konstrukce umožňující provedení zemní konstrukce (příjezdy, sjezdy, nájezdy, lešení, podpěrné</t>
  </si>
  <si>
    <t>4</t>
  </si>
  <si>
    <t>13273A</t>
  </si>
  <si>
    <t>HLOUBENÍ RÝH ŠÍŘ DO 2M PAŽ I NEPAŽ TŘ. 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</si>
  <si>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</si>
  <si>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</t>
  </si>
  <si>
    <t>13173A</t>
  </si>
  <si>
    <t>HLOUBENÍ JAM ZAPAŽ I NEPAŽ TŘ. I - BEZ DOPRAVY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</si>
  <si>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</si>
  <si>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</si>
  <si>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</si>
  <si>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</si>
  <si>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</si>
  <si>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</si>
  <si>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Slaboproud</t>
  </si>
  <si>
    <t>701004</t>
  </si>
  <si>
    <t>VYHLEDÁVACÍ MARKER ZEMNÍ</t>
  </si>
  <si>
    <t>KUS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</si>
  <si>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</si>
  <si>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8</t>
  </si>
  <si>
    <t>702212</t>
  </si>
  <si>
    <t>KABELOVÁ CHRÁNIČKA ZEMNÍ DN PŘES 100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</si>
  <si>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</si>
  <si>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9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</si>
  <si>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</si>
  <si>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</si>
  <si>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</si>
  <si>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10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</si>
  <si>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</si>
  <si>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</si>
  <si>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</si>
  <si>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11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</si>
  <si>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</si>
  <si>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</si>
  <si>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</si>
  <si>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12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</si>
  <si>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</si>
  <si>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</si>
  <si>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</si>
  <si>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13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</si>
  <si>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</si>
  <si>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</si>
  <si>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</si>
  <si>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14</t>
  </si>
  <si>
    <t>747214</t>
  </si>
  <si>
    <t>CELKOVÁ PROHLÍDKA, ZKOUŠENÍ, MĚŘENÍ A VYHOTOVENÍ VÝCHOZÍ REVIZNÍ ZPRÁVY, PRO OBJEM IN - PŘÍPLATEK ZA KAŽDÝCH DALŠÍCH I ZAPOČATÝCH 500 TIS. KČ</t>
  </si>
  <si>
    <t>15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</si>
  <si>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</si>
  <si>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</si>
  <si>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</si>
  <si>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16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</si>
  <si>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</si>
  <si>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</si>
  <si>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</si>
  <si>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</si>
  <si>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17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</si>
  <si>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</si>
  <si>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</si>
  <si>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</si>
  <si>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20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</si>
  <si>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</si>
  <si>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</si>
  <si>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</si>
  <si>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22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</si>
  <si>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</si>
  <si>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</si>
  <si>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</si>
  <si>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23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</si>
  <si>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</si>
  <si>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</si>
  <si>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</si>
  <si>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24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</si>
  <si>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</si>
  <si>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</si>
  <si>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</si>
  <si>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25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</si>
  <si>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</si>
  <si>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</si>
  <si>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</si>
  <si>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26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</si>
  <si>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</si>
  <si>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</si>
  <si>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</si>
  <si>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29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</si>
  <si>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</si>
  <si>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</si>
  <si>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</si>
  <si>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30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</si>
  <si>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</si>
  <si>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</si>
  <si>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</si>
  <si>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</si>
  <si>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</si>
  <si>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</si>
  <si>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</si>
  <si>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32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</si>
  <si>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</si>
  <si>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</si>
  <si>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</si>
  <si>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</si>
  <si>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R75D166</t>
  </si>
  <si>
    <t>RELÉOVÝ DOMEK (DO 20 M2) PREFABRIKOVANÝ, IZOLOVANÝ, S KLIMATIZACÍ A VNITŘNÍ KABELIZACÍ - DODÁVKA</t>
  </si>
  <si>
    <t>1. Položka obsahuje:  
 – pronájem reléového domku prefabrikovaného, izolovaného, s klimatizací a vnitřní kabelizací, doprava do staveništního skladu a zpět  
 – pronájem reléového domku prefabrikovaného, izolovaného, s klimatizací a vnitřní kabelizací včetně pomocného materiálu, dopravu do staveništního skladu a zpět  
2. Položka neobsahuje:  
 – montáž a po skončení pronájmu i demontáž zařízení  
3. Způsob měření:  
Udává se počet kusů kompletní konstrukce za každý započatý měsíc.</t>
  </si>
  <si>
    <t>34</t>
  </si>
  <si>
    <t>R75D167</t>
  </si>
  <si>
    <t>RELÉOVÝ DOMEK (DO 20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</si>
  <si>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</si>
  <si>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35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</si>
  <si>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</si>
  <si>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</si>
  <si>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</si>
  <si>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36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</si>
  <si>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</si>
  <si>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</si>
  <si>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</si>
  <si>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37</t>
  </si>
  <si>
    <t>75D231</t>
  </si>
  <si>
    <t>VÝSTRAŽNÍK SE ZÁVOROU, 2 SKŘÍNĚ - DODÁVKA</t>
  </si>
  <si>
    <t>1. Položka obsahuje:  
 – dodávka výstražníku se závorou 2 skříně podle jeho typu a potřebného pomocného materiálu a dopravy do staveništního skladu  
 – dodávku výstražníku se závorou 2 skříně včetně pomocného materiálu, dopravu do místa určení  
2. Položka neobsahuje:  
 X  
3. Způsob měření:  
Udává se počet kusů kompletní konstrukce nebo práce.</t>
  </si>
  <si>
    <t>38</t>
  </si>
  <si>
    <t>75D237</t>
  </si>
  <si>
    <t>VÝSTRAŽNÍK SE ZÁVOROU, 2 SKŘÍNĚ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</si>
  <si>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</si>
  <si>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</si>
  <si>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</si>
  <si>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</si>
  <si>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</si>
  <si>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40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</si>
  <si>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</si>
  <si>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</si>
  <si>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</si>
  <si>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</si>
  <si>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</si>
  <si>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</si>
  <si>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</si>
  <si>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</si>
  <si>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42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</si>
  <si>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</si>
  <si>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</si>
  <si>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</si>
  <si>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43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</si>
  <si>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</si>
  <si>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</si>
  <si>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</si>
  <si>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44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</si>
  <si>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</si>
  <si>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</si>
  <si>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</si>
  <si>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45</t>
  </si>
  <si>
    <t>75A321</t>
  </si>
  <si>
    <t>SPOJKA ROVNÁ PRO PLASTOVÉ KABELY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</si>
  <si>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</si>
  <si>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46</t>
  </si>
  <si>
    <t>75K621</t>
  </si>
  <si>
    <t>AKUMULÁTOROVÁ BATERIE DO 500 VAH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</si>
  <si>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</si>
  <si>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47</t>
  </si>
  <si>
    <t>75K62X</t>
  </si>
  <si>
    <t>AKUMULÁTOROVÁ BATERIE DO 500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</si>
  <si>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</si>
  <si>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49</t>
  </si>
  <si>
    <t>R02940</t>
  </si>
  <si>
    <t>REALIZAČNÍ DOKUMENTACE</t>
  </si>
  <si>
    <t>KPL</t>
  </si>
  <si>
    <t>zahrnuje veškeré náklady spojené s objednatelem požadovanými pracemi   
Položka obsahuje:   
 – vyhotovení realizační dokumentace včetně  výrobní a montážní dokumentace   
 – zkoušení u zhotovitele</t>
  </si>
  <si>
    <t>50</t>
  </si>
  <si>
    <t>75B929</t>
  </si>
  <si>
    <t>ZÁKLADNÍ SW ELEKTRONICKÉHO STAVĚDLA S ELEKTRONICKÝM ROZHRANÍM - ÚPRAVA</t>
  </si>
  <si>
    <t>0</t>
  </si>
  <si>
    <t>1. Položka obsahuje:  
 – úpravu základního SW elektronického stavědla podle typu určeného položkou  
2. Položka neobsahuje:  
 X  
3. Způsob měření:  
Udává se počet kusů kompletní konstrukce nebo práce.</t>
  </si>
  <si>
    <t>51</t>
  </si>
  <si>
    <t>75I911</t>
  </si>
  <si>
    <t>OPTOTRUBKA HDPE PRŮMĚRU DO 40 MM</t>
  </si>
  <si>
    <t>3 ks HDPE trubek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</si>
  <si>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</si>
  <si>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52</t>
  </si>
  <si>
    <t>75I91X</t>
  </si>
  <si>
    <t>OPTOTRUBKA HDPE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</si>
  <si>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</si>
  <si>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53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</si>
  <si>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</si>
  <si>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</si>
  <si>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</si>
  <si>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</si>
  <si>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54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</si>
  <si>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</si>
  <si>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</si>
  <si>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</si>
  <si>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55</t>
  </si>
  <si>
    <t>75IA51</t>
  </si>
  <si>
    <t>OPTOTRUBKOVÁ KONCOVKA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</si>
  <si>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</si>
  <si>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56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</si>
  <si>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</si>
  <si>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</si>
  <si>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</si>
  <si>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57</t>
  </si>
  <si>
    <t>75I222</t>
  </si>
  <si>
    <t>KABEL ZEMNÍ DVOUPLÁŠŤOVÝ BEZ PANCÍŘE PRŮMĚRU ŽÍLY 0,8 MM DO 25XN</t>
  </si>
  <si>
    <t>KMČTYŘKA</t>
  </si>
  <si>
    <t>60*10/1000=0.600 [A]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</si>
  <si>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</si>
  <si>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58</t>
  </si>
  <si>
    <t>75I22X</t>
  </si>
  <si>
    <t>KABEL ZEMNÍ DVOUPLÁŠŤOVÝ BEZ PANCÍŘE PRŮMĚRU ŽÍLY 0,8 MM - MONTÁŽ</t>
  </si>
  <si>
    <t xml:space="preserve">  PS 11-01-32</t>
  </si>
  <si>
    <t>Úpravy přejezdu P1348 km 23,017</t>
  </si>
  <si>
    <t>PS 11-01-32</t>
  </si>
  <si>
    <t>75C931</t>
  </si>
  <si>
    <t>SKŘÍŇ S POČÍTAČI NÁPRAV 8 BODŮ/7 ÚSEKŮ - DODÁVKA</t>
  </si>
  <si>
    <t>1. Položka obsahuje: 
 – dodávka skříně s počítači náprav 8 bodů/7 úseků včetně potřebného pomocného materiálu a dopravy do staveništního skladu 
 – dodávku skříně s počítači náprav 8 bodů/7 úseků do stavědlové ústředny včetně skříně podle určení a pomocného materiálu, dopravu do staveništního skladu 
2. Položka neobsahuje: 
 X 
3. Způsob měření: 
Udává se počet kusů kompletní konstrukce nebo práce.</t>
  </si>
  <si>
    <t>75C937</t>
  </si>
  <si>
    <t>SKŘÍŇ S POČÍTAČI NÁPRAV 8 BODŮ/7 ÚSEKŮ - MONTÁŽ</t>
  </si>
  <si>
    <t>1. Položka obsahuje: 
 – montáž skříně s počítači náprav 8 bodů/7 úseků, osazení vnitřních prvků skříně, přezkoušení 
 – montáž skříně s počítači náprav 8 bodů/7 úseků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</si>
  <si>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</si>
  <si>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</si>
  <si>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</si>
  <si>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1. Položka obsahuje: 
 – protokol autorizovanou osobou podle požadavku ČSN, včetně hodnocení 
2. Položka neobsahuje: 
 X 
3. Způsob měření: 
Udává se počet kusů kompletní konstrukce nebo práce.</t>
  </si>
  <si>
    <t>02943</t>
  </si>
  <si>
    <t>OSTATNÍ POŽADAVKY - VYPRACOVÁNÍ RDS</t>
  </si>
  <si>
    <t>zahrnuje veškeré náklady spojené s objednatelem požadovanými pracemi</t>
  </si>
  <si>
    <t>D.2.1.1</t>
  </si>
  <si>
    <t>Železniční svršek a spodek</t>
  </si>
  <si>
    <t xml:space="preserve">  SO 11-10-01, SO</t>
  </si>
  <si>
    <t>SO 11-10-01, SO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</si>
  <si>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</si>
  <si>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</si>
  <si>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</si>
  <si>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</si>
  <si>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Skládkování výkopu zeminy pod kolejí</t>
  </si>
  <si>
    <t>378.826m3*2600kg/m3=984.949t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</si>
  <si>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</si>
  <si>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</si>
  <si>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</si>
  <si>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Skládkování veškerého vytěženého štěrku</t>
  </si>
  <si>
    <t>421.448m3*1800kg/m3=758.606t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</si>
  <si>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</si>
  <si>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</si>
  <si>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LIKVIDACI ODPADŮ NEKONTAMINOVANÝCH - 17 01 01  ŽELEZNIČNÍ PRAŽCE BETONOVÉ</t>
  </si>
  <si>
    <t>218.676m/0,675m*250,000kg=80.991t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</si>
  <si>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</si>
  <si>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123736</t>
  </si>
  <si>
    <t>ODKOP PRO SPOD STAVBU SILNIC A ŽELEZNIC TŘ. I, ODVOZ DO 12KM</t>
  </si>
  <si>
    <t>Výkop pro zřízení vrstev KPP, ZKPP a odvodňovacích zařízení</t>
  </si>
  <si>
    <t>kubatura odměřena z příčných řezů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</si>
  <si>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</si>
  <si>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</si>
  <si>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</si>
  <si>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Úprava zemní pláně pod kolejí</t>
  </si>
  <si>
    <t>218.676m*6.200m=1355.790m2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</si>
  <si>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</si>
  <si>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</si>
  <si>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</si>
  <si>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</si>
  <si>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Trativod pro odvodnění přejezdu</t>
  </si>
  <si>
    <t>Délka trativodu odměřena ze situace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</si>
  <si>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</si>
  <si>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</si>
  <si>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501101</t>
  </si>
  <si>
    <t>ZŘÍZENÍ KONSTRUKČNÍ VRSTVY TĚLESA ŽELEZNIČNÍHO SPODKU ZE ŠTĚRKODRTI NOVÉ</t>
  </si>
  <si>
    <t>Zřízení vrstvy KPP a ZKPP ze štěrkodrti fr. 0/32</t>
  </si>
  <si>
    <t>kubatura odměřena z příčného řezu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</si>
  <si>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</si>
  <si>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</si>
  <si>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</si>
  <si>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</si>
  <si>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23.000m*5.8072m*0.300m=40.070m3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</si>
  <si>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</si>
  <si>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</si>
  <si>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</si>
  <si>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vrstvy KPP z filtrační a separační geotextilie a pokrytí trativodní rýhy</t>
  </si>
  <si>
    <t>Plocha geotextilie odměřena z příčnýh řezů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</si>
  <si>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</si>
  <si>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</si>
  <si>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</si>
  <si>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</t>
  </si>
  <si>
    <t>446.263m3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</si>
  <si>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</si>
  <si>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</si>
  <si>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</si>
  <si>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kameniva pro směrové a výškové vyrovnání, uvažovánaná přisypávka 10% ze současného kol. lože</t>
  </si>
  <si>
    <t>7.033m3</t>
  </si>
  <si>
    <t>528152</t>
  </si>
  <si>
    <t>KOLEJ 49 E1, ROZD. "C", BEZSTYKOVÁ, PR. BET. BEZPODKLADNICOVÝ, UP. PRUŽNÉ</t>
  </si>
  <si>
    <t>201,276m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</si>
  <si>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</si>
  <si>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</si>
  <si>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</si>
  <si>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Podbití koleje</t>
  </si>
  <si>
    <t>253,676m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</si>
  <si>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</si>
  <si>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</si>
  <si>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</si>
  <si>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 253.676m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</si>
  <si>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</si>
  <si>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</si>
  <si>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</si>
  <si>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Navaření vyměněného kolejové pole na stávající kolej</t>
  </si>
  <si>
    <t>10ks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</si>
  <si>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</si>
  <si>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528352</t>
  </si>
  <si>
    <t>KOLEJ 49 E1, ROZD. "U", BEZSTYKOVÁ, PR. BET. BEZPODKLADNICOVÝ, UP. PRUŽNÉ</t>
  </si>
  <si>
    <t>Zřízení nového kolejového roštu</t>
  </si>
  <si>
    <t>17,400m</t>
  </si>
  <si>
    <t>21</t>
  </si>
  <si>
    <t>549210</t>
  </si>
  <si>
    <t>PRAŽCOVÁ KOTVA V NOVĚ ZŘIZOVANÉ KOLEJI</t>
  </si>
  <si>
    <t>dodávka pražcových kotev a jejich montáž v bezstykové koleji</t>
  </si>
  <si>
    <t>188 ks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</si>
  <si>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</si>
  <si>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Potrubí</t>
  </si>
  <si>
    <t>894846</t>
  </si>
  <si>
    <t>ŠACHTY KANALIZAČNÍ PLASTOVÉ D 400MM</t>
  </si>
  <si>
    <t>plastové šachty</t>
  </si>
  <si>
    <t>3 ks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</si>
  <si>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</si>
  <si>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Ostatní práce</t>
  </si>
  <si>
    <t>921930</t>
  </si>
  <si>
    <t>ANTIKOROZNÍ PROVEDENÍ UPEVŇOVADEL A JINÉHO DROBNÉHO KOLEJIVA</t>
  </si>
  <si>
    <t>Ošetření upevnění a drobného kolejova v místě přejezdu antikorozní úpravou</t>
  </si>
  <si>
    <t>23.000m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</si>
  <si>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</si>
  <si>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935901</t>
  </si>
  <si>
    <t>ŽLABY A RIGOLY Z PŘÍKOPOVÝCH ŽLABŮ (VČETNĚ POKLOPŮ A MŘÍŽÍ) "J" MALÉ</t>
  </si>
  <si>
    <t>příkopy</t>
  </si>
  <si>
    <t>120m</t>
  </si>
  <si>
    <t>1. Položka obsahuje: 
 – veškeré práce a materiál obsažený v názvu položky 
2. Položka neobsahuje: 
 X 
3. Způsob měření: 
Měří se metr délkový.</t>
  </si>
  <si>
    <t>18</t>
  </si>
  <si>
    <t>965021</t>
  </si>
  <si>
    <t>ODSTRANĚNÍ KOLEJOVÉHO LOŽE A DRÁŽNÍCH STEZEK - ODVOZ NA SKLÁDKU</t>
  </si>
  <si>
    <t>M3KM</t>
  </si>
  <si>
    <t>odtěžení kolejového lože pod demontovaným svrškem</t>
  </si>
  <si>
    <t>kubatura odměřena z příčných řezů, uvažovaná vzdálenost na skládku je 12 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</si>
  <si>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</si>
  <si>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19</t>
  </si>
  <si>
    <t>965113</t>
  </si>
  <si>
    <t>DEMONTÁŽ KOLEJE NA BETONOVÝCH PRAŽCÍCH DO KOLEJOVÝCH POLÍ S ODVOZEM NA MONTÁŽNÍ ZÁKLADNU S NÁSLEDNÝM ROZEBRÁNÍM</t>
  </si>
  <si>
    <t>218,676m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</si>
  <si>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</si>
  <si>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D.2.1.3</t>
  </si>
  <si>
    <t>Přejezdy a přechody</t>
  </si>
  <si>
    <t xml:space="preserve">  SO 11-13-01</t>
  </si>
  <si>
    <t>Přejezdová konstrukce</t>
  </si>
  <si>
    <t>SO 11-13-01</t>
  </si>
  <si>
    <t>POPLATKY ZA LIKVIDACI ODPADŮ NEKONTAMINOVANÝCH - 17 05 04 VYTĚŽENÉ ZEMINY A HORNINY - i. TŘÍDA TĚŽITELNOSTI</t>
  </si>
  <si>
    <t>skládka odkopané zeminy</t>
  </si>
  <si>
    <t>7,12m3*2100kg/m3=14,95t</t>
  </si>
  <si>
    <t>Technická specifikace položky vychází z textace katalogových listů OTSKP včetně příslušných poznámek k souborům cen.</t>
  </si>
  <si>
    <t>015130</t>
  </si>
  <si>
    <t>POPLATKY ZA LIKVIDACI ODPADŮ NEKONTAMINOVANÝCH - 17 03 02 VYBOURANÝ ASFALTOVÝ BETON BEZ DEHTU</t>
  </si>
  <si>
    <t>skládka odtěženého nekontaminovaného asfaltu</t>
  </si>
  <si>
    <t>0,5*60,993m3*2200kg/m3=67,09t</t>
  </si>
  <si>
    <t>015670</t>
  </si>
  <si>
    <t>POPLATKY ZA LIKVIDACI ODPADŮ NEBEZPEČNÝCH - 17 01 06* KONTAMINOVANÁ STAVEBNÍ SUŤ A BETONY Z DEMOLIC</t>
  </si>
  <si>
    <t>skládka odtěženého kontaminovaného asfaltu</t>
  </si>
  <si>
    <t>015330</t>
  </si>
  <si>
    <t>POPLATKY ZA LIKVIDACI ODPADŮ NEKONTAMINOVANÝCH - 17 05 04  KAMENNÁ SUŤ</t>
  </si>
  <si>
    <t>skládka odtěžené štěrkodrti</t>
  </si>
  <si>
    <t>37,05m3*2050kg/m3=75,95t</t>
  </si>
  <si>
    <t>113436</t>
  </si>
  <si>
    <t>ODSTRANĚNÍ KRYTU VOZOVKY S ASFALT POJIVEM VČETNĚ PODKLADU - ODVOZ DO 12KM</t>
  </si>
  <si>
    <t>vybourání asfaltového krytu vozovky</t>
  </si>
  <si>
    <t>87,72 m3</t>
  </si>
  <si>
    <t>113726</t>
  </si>
  <si>
    <t>FRÉZOVÁNÍ ZPEVNĚNÝCH PLOCH ASFALTOVÝCH - ODVOZ DO 12 KM</t>
  </si>
  <si>
    <t>odfrézování podkladních vrstev vozovky</t>
  </si>
  <si>
    <t>10,32 m3</t>
  </si>
  <si>
    <t>ODKOP PRO SPODNÍ STAVBU SILNIC A ŽELEZNIC TŘ. I, ODVOZ DO 12KM</t>
  </si>
  <si>
    <t>odkop zeminy</t>
  </si>
  <si>
    <t>7,12m3</t>
  </si>
  <si>
    <t>ÚPRAVA PLÁNĚ SE ZHUTNĚNÍM V HORNINĚ TŘ. 1-4</t>
  </si>
  <si>
    <t>zásyp rýh vyhloubených pro zřízení závěrných zídek přejezdové konstrukce a propustku</t>
  </si>
  <si>
    <t>148,190m2</t>
  </si>
  <si>
    <t>1,91m3</t>
  </si>
  <si>
    <t>56110</t>
  </si>
  <si>
    <t>PODKLADNÍ BETON</t>
  </si>
  <si>
    <t>základ závěrných zídek přejezdové konstrukce, obetonování propustku</t>
  </si>
  <si>
    <t>0,14m2*25,20m+0,15m2*8,48m=4,69m3</t>
  </si>
  <si>
    <t>56310</t>
  </si>
  <si>
    <t>VOZOVKOVÉ VRSTVY Z MECHANICKY ZPEVNĚNÉHO KAMENIVA</t>
  </si>
  <si>
    <t>podkladní vrstva mechanicky zpevněného kameniva tl. 170 mm</t>
  </si>
  <si>
    <t>154,06m2*0,17m=26,19m3</t>
  </si>
  <si>
    <t>56335</t>
  </si>
  <si>
    <t>VOZOVKOVÉ VRSTVY ZE ŠTĚRKODRTI DO 250MM</t>
  </si>
  <si>
    <t>podkladní vrstva štěrkodrti fr. 0/32 Ge tl. min. 250mm</t>
  </si>
  <si>
    <t>148,19 m2</t>
  </si>
  <si>
    <t>56963</t>
  </si>
  <si>
    <t>ZPEVNĚNÍ KRAJNIC Z RECYKLOVANÉHO MATERIÁLU TL DO 150MM</t>
  </si>
  <si>
    <t>nezpevněná krajnice</t>
  </si>
  <si>
    <t>12,99m2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</si>
  <si>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</si>
  <si>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</si>
  <si>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</si>
  <si>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</si>
  <si>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184,57m2</t>
  </si>
  <si>
    <t>572213</t>
  </si>
  <si>
    <t>SPOJOVACÍ POSTŘIK Z EMULZE DO 0,5KG/M2</t>
  </si>
  <si>
    <t>spojovací postřik z kationaktivní asfaltové emulze (0,35 kg/m2)</t>
  </si>
  <si>
    <t>196,14m2+190,38m2=386,52m2</t>
  </si>
  <si>
    <t>574A34</t>
  </si>
  <si>
    <t>ASFALTOVÝ BETON PRO OBRUSNÉ VRSTVY ACO 11+,11S TL.40MM</t>
  </si>
  <si>
    <t>asfaltový beton pro obrusné vrstvy ACO 11+ tl. 40 mm</t>
  </si>
  <si>
    <t>196,14 m2</t>
  </si>
  <si>
    <t>574A56</t>
  </si>
  <si>
    <t>ASFALTOVÝ BETON PRO OBRUSNÉ VRSTVY ACO 16+,16S TL.60MM</t>
  </si>
  <si>
    <t>asfaltový beton pro obrusné vrstvy ACO 16+ tl. 60 mm</t>
  </si>
  <si>
    <t>190,38 m2</t>
  </si>
  <si>
    <t>27</t>
  </si>
  <si>
    <t>574E46</t>
  </si>
  <si>
    <t>ASFALTOVÝ BETON PRO PODKLADNÍ VRSTVY ACP 16+,16S TL.50MM</t>
  </si>
  <si>
    <t>asfaltový beton pro podkladní vrstvy ACP 16+ tl. 50 mm</t>
  </si>
  <si>
    <t>184,57 m2</t>
  </si>
  <si>
    <t>28</t>
  </si>
  <si>
    <t>58920</t>
  </si>
  <si>
    <t>VÝPLŇ SPAR MODIFIKOVANÝM ASFALTEM</t>
  </si>
  <si>
    <t>výplň spar na rozhraních úpravy vozovky, mezi vozovkou a závěrnými zídkami</t>
  </si>
  <si>
    <t>32,74 m</t>
  </si>
  <si>
    <t>212625</t>
  </si>
  <si>
    <t>TRATIVODY KOMPL Z TRUB Z PLAST HM DN DO 100MM, RÝHA TŘ I</t>
  </si>
  <si>
    <t>7,80m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</si>
  <si>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</si>
  <si>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56330</t>
  </si>
  <si>
    <t>VOZOVKOVÉ VRSTVY ZE ŠTĚRKODRTI</t>
  </si>
  <si>
    <t>krajnice, podkladní vrstva</t>
  </si>
  <si>
    <t>3,51m3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</si>
  <si>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</si>
  <si>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Ostatní konstrukce a práce</t>
  </si>
  <si>
    <t>915111</t>
  </si>
  <si>
    <t>VODOROVNÉ DOPRAVNÍ ZNAČENÍ BARVOU HLADKÉ - DODÁVKA A POKLÁDKA</t>
  </si>
  <si>
    <t>vodorovné dopravní značky V1a, V2b</t>
  </si>
  <si>
    <t>26,46 m2</t>
  </si>
  <si>
    <t>921112</t>
  </si>
  <si>
    <t>ŽELEZNIČNÍ PŘEJEZD CELOPRYŽOVÝ NA BETONOVÝCH PRAŽCÍCH</t>
  </si>
  <si>
    <t>dodávka a montáž přejezdové konstrukce</t>
  </si>
  <si>
    <t>45,86 m2</t>
  </si>
  <si>
    <t>965311</t>
  </si>
  <si>
    <t>ROZEBRÁNÍ PŘEJEZDU, PŘECHODU Z DÍLCŮ</t>
  </si>
  <si>
    <t>demolice přejezdové konstrukce</t>
  </si>
  <si>
    <t>30,30 m2</t>
  </si>
  <si>
    <t xml:space="preserve">  SO 11-13-02</t>
  </si>
  <si>
    <t>Zrušení přejezdu P1353</t>
  </si>
  <si>
    <t>SO 11-13-02</t>
  </si>
  <si>
    <t>18,17m3*2100kg/m3=38,15t</t>
  </si>
  <si>
    <t>900R</t>
  </si>
  <si>
    <t>ZEMINA TŘÍDĚNÁ</t>
  </si>
  <si>
    <t>dodávka zeminy pro kultivaci odkopu štěkové cesty</t>
  </si>
  <si>
    <t>15,13m3*1600kg/m3=24,21t</t>
  </si>
  <si>
    <t>113326</t>
  </si>
  <si>
    <t>ODSTRANANĚNÍ PODKLADU ZPEVNĚNÝCH PLOCH Z KAMENIVA NESTMELENÉHO, ODVOZ 12KM</t>
  </si>
  <si>
    <t>demolice štěrkové cesty</t>
  </si>
  <si>
    <t>18,17 m3</t>
  </si>
  <si>
    <t>18230</t>
  </si>
  <si>
    <t>ROZPROSTŘENÍ ORNICE V ROVINĚ</t>
  </si>
  <si>
    <t>rozprostření zeminy pro kultivaci odkopu štěrkové cesty</t>
  </si>
  <si>
    <t>15,13 m3</t>
  </si>
  <si>
    <t>18241</t>
  </si>
  <si>
    <t>ZALOŽENÍ TRÁVNÍKU RUČNÍM VÝSEVEM</t>
  </si>
  <si>
    <t>dodávka travní směsi, výsev, zalévání, první pokosení</t>
  </si>
  <si>
    <t>37,82 m2</t>
  </si>
  <si>
    <t>914123</t>
  </si>
  <si>
    <t>DOPRAVNÍ ZNAČKY ZÁKLADNÍ VELIKOSTI OCELOVÉ FÓLIE TŘ 1 - DEMONTÁŽ</t>
  </si>
  <si>
    <t>KS</t>
  </si>
  <si>
    <t>demontáž značky A32a a její odvoz na předepsané místo</t>
  </si>
  <si>
    <t>2 ks</t>
  </si>
  <si>
    <t>21,37 m2</t>
  </si>
  <si>
    <t>965312</t>
  </si>
  <si>
    <t>ROZEBRÁNÍ PŘEJEZDU, PŘECHODU Z DÍLCŮ-ODVOZ (NA LIKVIDACI NEBO NA JINÉ URČENÉ MÍSTO)</t>
  </si>
  <si>
    <t>tkm</t>
  </si>
  <si>
    <t>odvoz železtobetonových panelů přejezdové konstrukce</t>
  </si>
  <si>
    <t>8,80m2*0,15m*2,4t/m3*12km=38,03tkm</t>
  </si>
  <si>
    <t>D.2.1.4</t>
  </si>
  <si>
    <t>Mosty, propustky a zdi</t>
  </si>
  <si>
    <t xml:space="preserve">  SO 11-21-01</t>
  </si>
  <si>
    <t>Propustek trubní v ev. km 24,282</t>
  </si>
  <si>
    <t>SO 11-21-01</t>
  </si>
  <si>
    <t>z pol.č. 13173: 3,0*1,9=5,700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</si>
  <si>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</si>
  <si>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</si>
  <si>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</si>
  <si>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1,1*2,5=2,750 [A]   dle pol. 966168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</si>
  <si>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</si>
  <si>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12930</t>
  </si>
  <si>
    <t>ČIŠTĚNÍ PŘÍKOPŮ OD NÁNOSU</t>
  </si>
  <si>
    <t>pročištění koryta   
poplatek za skládku zahrnout do jednotkové ceny položky</t>
  </si>
  <si>
    <t>(4,4+6,8)m2*0,15m=1,680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</si>
  <si>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</si>
  <si>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</si>
  <si>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</si>
  <si>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poplatek za skládku zahrnout do jednotkové ceny položky</t>
  </si>
  <si>
    <t>13173</t>
  </si>
  <si>
    <t>HLOUBENÍ JAM ZAPAŽ I NEPAŽ TŘ. I</t>
  </si>
  <si>
    <t>vč. odvozu na skládku</t>
  </si>
  <si>
    <t>dle výkresu č. 03: 2*0,5m2*3,0m=3,000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</si>
  <si>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</si>
  <si>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17120</t>
  </si>
  <si>
    <t>ULOŽENÍ SYPANINY DO NÁSYPŮ A NA SKLÁDKY BEZ ZHUTNĚNÍ</t>
  </si>
  <si>
    <t>výkop na skládku</t>
  </si>
  <si>
    <t>z pol.č. 13173: 3,0=3,000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</si>
  <si>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</si>
  <si>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</si>
  <si>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</si>
  <si>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</si>
  <si>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285393</t>
  </si>
  <si>
    <t>DODATEČNÉ KOTVENÍ VLEPENÍM BETONÁŘSKÉ VÝZTUŽE D DO 20MM DO VRTŮ</t>
  </si>
  <si>
    <t>2*6=12,000 [A]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</si>
  <si>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</si>
  <si>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Svislé konstrukce</t>
  </si>
  <si>
    <t>317325</t>
  </si>
  <si>
    <t>ŘÍMSY ZE ŽELEZOBETONU DO C30/37</t>
  </si>
  <si>
    <t>dle výkresu č. 04: 1,6=1,600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</si>
  <si>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</si>
  <si>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</t>
  </si>
  <si>
    <t>VÝZTUŽ ŘÍMS Z OCELI 10505, B500B</t>
  </si>
  <si>
    <t>dle výkresu č. 04: 838,1/1000=0,838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</si>
  <si>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</si>
  <si>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Úpravy povrchů, podlahy, výplně otvorů</t>
  </si>
  <si>
    <t>626112</t>
  </si>
  <si>
    <t>REPROFILACE PODHLEDŮ, SVISLÝCH PLOCH SANAČNÍ MALTOU JEDNOVRST TL 20MM</t>
  </si>
  <si>
    <t>dle výkresu č. 03: 2*1,0*2,6=5,200 [A]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</si>
  <si>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</si>
  <si>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Přidružená stavební výroba</t>
  </si>
  <si>
    <t>78381</t>
  </si>
  <si>
    <t>NÁTĚRY BETON KONSTR TYP S1 (OS-A)</t>
  </si>
  <si>
    <t>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</si>
  <si>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</si>
  <si>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938541</t>
  </si>
  <si>
    <t>OČIŠTĚNÍ BETON KONSTR OTRYSKÁNÍM TLAK VODOU DO 200 BARŮ</t>
  </si>
  <si>
    <t>položka zahrnuje očištění předepsaným způsobem včetně odklizení vzniklého odpadu</t>
  </si>
  <si>
    <t>966168</t>
  </si>
  <si>
    <t>BOURÁNÍ KONSTRUKCÍ ZE ŽELEZOBETONU S ODVOZEM DO 20KM</t>
  </si>
  <si>
    <t>vč. odvozu a uložení na skládku</t>
  </si>
  <si>
    <t>dle výkresu č. 03: 1,1=1,100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</si>
  <si>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</si>
  <si>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D.2.1.8</t>
  </si>
  <si>
    <t>Pozemní komunikace</t>
  </si>
  <si>
    <t xml:space="preserve">  SO 11-50-01</t>
  </si>
  <si>
    <t>Náhradní komunikace</t>
  </si>
  <si>
    <t>SO 11-50-01</t>
  </si>
  <si>
    <t>014201</t>
  </si>
  <si>
    <t>POPLATKY ZA ZEMNÍK - ZEMINA</t>
  </si>
  <si>
    <t>[bez vazby na CS]</t>
  </si>
  <si>
    <t>1083,3=1 083,300 [A]</t>
  </si>
  <si>
    <t>zahrnuje veškeré poplatky majiteli zemníku související s nákupem zeminy (nikoliv s otvírkou zemníku)</t>
  </si>
  <si>
    <t>014211</t>
  </si>
  <si>
    <t>POPLATKY ZA ZEMNÍK - ORNICE</t>
  </si>
  <si>
    <t>597,9*0,15=89,685 [A]</t>
  </si>
  <si>
    <t>483*2,0=966,000 [A]</t>
  </si>
  <si>
    <t>03710</t>
  </si>
  <si>
    <t>POMOC PRÁCE ZAJIŠŤ NEBO ZŘÍZ OBJÍŽĎKY A PŘÍSTUP CESTY</t>
  </si>
  <si>
    <t>uzavírky a dopravní značení pro omezení provozu při výstavbě náhradních komunikací</t>
  </si>
  <si>
    <t>zahrnuje objednatelem povolené náklady na požadovaná zařízení zhotovitele</t>
  </si>
  <si>
    <t>12110</t>
  </si>
  <si>
    <t>SEJMUTÍ ORNICE NEBO LESNÍ PŮDY</t>
  </si>
  <si>
    <t>455,4=455,400 [A]</t>
  </si>
  <si>
    <t>položka zahrnuje sejmutí ornice bez ohledu na tloušťku vrstvy a její vodorovnou dopravu   
nezahrnuje uložení na trvalou skládku</t>
  </si>
  <si>
    <t>12373</t>
  </si>
  <si>
    <t>ODKOP PRO SPOD STAVBU SILNIC A ŽELEZNIC TŘ. I</t>
  </si>
  <si>
    <t>483=483,000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</si>
  <si>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</si>
  <si>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</si>
  <si>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</si>
  <si>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zemina do násypů, do AZ a ornice na ohumusování</t>
  </si>
  <si>
    <t>400,5=400,500 [A]  
682,8=682,800 [B]  
89,6=89,600 [C]  
Celkem: A+B+C=1 172,900 [D]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</si>
  <si>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</si>
  <si>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17110</t>
  </si>
  <si>
    <t>ULOŽENÍ SYPANINY DO NÁSYPŮ SE ZHUTNĚNÍM</t>
  </si>
  <si>
    <t>400,5=400,500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</si>
  <si>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</si>
  <si>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483=483,000 [A]   zemina na skládku  
455,4=455,400 [B]   ornice na MDP  
Celkem: A+B=938,400 [C]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</si>
  <si>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</si>
  <si>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</si>
  <si>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</si>
  <si>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682,8=682,800 [A]</t>
  </si>
  <si>
    <t>17380</t>
  </si>
  <si>
    <t>ZEMNÍ KRAJNICE A DOSYPÁVKY Z NAKUPOVANÝCH MATERIÁLŮ</t>
  </si>
  <si>
    <t>263,31/0,5=526,620 [A]   délka krajnic dle zpevněné krajnice  
A*0,1=52,662 [B]   délka x plocha v řezu  
Celkem: A+B=579,282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</si>
  <si>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</si>
  <si>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</si>
  <si>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</si>
  <si>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nad  propustky</t>
  </si>
  <si>
    <t>(9*1,0*1,0)+(14*1,2*1,2)=29,160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</si>
  <si>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</si>
  <si>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</si>
  <si>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</si>
  <si>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597,9=597,900 [A]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</si>
  <si>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</si>
  <si>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</si>
  <si>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</si>
  <si>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</si>
  <si>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18600</t>
  </si>
  <si>
    <t>ZALÉVÁNÍ VODOU</t>
  </si>
  <si>
    <t>597,9*0,01*5=29,895 [A]</t>
  </si>
  <si>
    <t>položka zahrnuje veškerý materiál, výrobky a polotovary, včetně mimostaveništní a vnitrostaveništní dopravy (rovněž přesuny), včetně naložení a složení, případně s uložením</t>
  </si>
  <si>
    <t>Vodorovné konstrukce</t>
  </si>
  <si>
    <t>451313</t>
  </si>
  <si>
    <t>PODKLADNÍ A VÝPLŇOVÉ VRSTVY Z PROSTÉHO BETONU C16/20</t>
  </si>
  <si>
    <t>46,8*0,1=4,680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</si>
  <si>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</si>
  <si>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451314</t>
  </si>
  <si>
    <t>PODKLADNÍ A VÝPLŇOVÉ VRSTVY Z PROSTÉHO BETONU C25/30</t>
  </si>
  <si>
    <t>pod propustky</t>
  </si>
  <si>
    <t>(9*1,0*0,3)+(14*1,2*0,35)=8,580 [A]    odhad šířka a výšky</t>
  </si>
  <si>
    <t>465512</t>
  </si>
  <si>
    <t>DLAŽBY Z LOMOVÉHO KAMENE NA MC</t>
  </si>
  <si>
    <t>46,8*0,25=11,700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</si>
  <si>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</si>
  <si>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220,05*1,15*0,3=75,917 [A]  
828,9*1,15*0,25=238,309 [B]  
Celkem: A+B=314,226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</si>
  <si>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</si>
  <si>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56362</t>
  </si>
  <si>
    <t>VOZOVKOVÉ VRSTVY Z RECYKLOVANÉHO MATERIÁLU TL DO 100MM</t>
  </si>
  <si>
    <t>828,9*1,01=837,189 [A]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</si>
  <si>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</si>
  <si>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56933</t>
  </si>
  <si>
    <t>ZPEVNĚNÍ KRAJNIC ZE ŠTĚRKODRTI TL. DO 150MM</t>
  </si>
  <si>
    <t>ŠD 0/32 nebo R-MAT 0/22</t>
  </si>
  <si>
    <t>263,31=263,310 [A]</t>
  </si>
  <si>
    <t>- dodání kameniva předepsané kvality a zrnitosti   
- rozprostření a zhutnění vrstvy v předepsané tloušťce   
- zřízení vrstvy bez rozlišení šířky, pokládání vrstvy po etapách</t>
  </si>
  <si>
    <t>574A55</t>
  </si>
  <si>
    <t>ASFALTOVÝ BETON PRO OBRUSNÉ VRSTVY ACO 16 TL. 60MM</t>
  </si>
  <si>
    <t>220,05=220,050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</si>
  <si>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</si>
  <si>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91228</t>
  </si>
  <si>
    <t>SMĚROVÉ SLOUPKY Z PLAST HMOT VČETNĚ ODRAZNÉHO PÁSKU</t>
  </si>
  <si>
    <t>6=6,000 [A]</t>
  </si>
  <si>
    <t>položka zahrnuje:   
- dodání a osazení sloupku včetně nutných zemních prací   
- vnitrostaveništní a mimostaveništní doprava   
- odrazky plastové nebo z retroreflexní fólie</t>
  </si>
  <si>
    <t>9183D2</t>
  </si>
  <si>
    <t>PROPUSTY Z TRUB DN 600MM ŽELEZOBETONOVÝCH</t>
  </si>
  <si>
    <t>9=9,000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</si>
  <si>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</si>
  <si>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9183E2</t>
  </si>
  <si>
    <t>PROPUSTY Z TRUB DN 800MM ŽELEZOBETONOVÝCH</t>
  </si>
  <si>
    <t>14=14,000 [A]</t>
  </si>
  <si>
    <t>935212</t>
  </si>
  <si>
    <t>PŘÍKOPOVÉ ŽLABY Z BETON TVÁRNIC ŠÍŘ DO 600MM DO BETONU TL 100MM</t>
  </si>
  <si>
    <t>18=18,000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</si>
  <si>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</si>
  <si>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D.2.3.6</t>
  </si>
  <si>
    <t>Rozvody vn, nn, osvětlení a dálkové ovládání odpojovačů</t>
  </si>
  <si>
    <t xml:space="preserve">  SO 11-86-01</t>
  </si>
  <si>
    <t>Přípojka NN pro napájení RD</t>
  </si>
  <si>
    <t>SO 11-86-01</t>
  </si>
  <si>
    <t>13183</t>
  </si>
  <si>
    <t>HLOUBENÍ JAM ZAPAŽ I NEPAŽ TŘ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</si>
  <si>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</si>
  <si>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</si>
  <si>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</si>
  <si>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položka zahrnuje úpravu pláně včetně vyrovnání výškových rozdílů. Míru zhutnění určuje    
projekt.</t>
  </si>
  <si>
    <t>701001</t>
  </si>
  <si>
    <t>OZNAČOVACÍ ŠTÍTEK KABELOVÉHO VEDENÍ, SPOJKY NEBO KABELOVÉ SKŘÍNĚ (VČETNĚ OBJÍMKY)</t>
  </si>
  <si>
    <t>1. Položka obsahuje:    
– pomocné mechanismy    
2. Položka neobsahuje:    
X    
3. Způsob měření:    
Měří se plocha v metrech čtverečných.</t>
  </si>
  <si>
    <t>702113</t>
  </si>
  <si>
    <t>KABELOVÝ ŽLAB ZEMNÍ VČETNĚ KRYTU SVĚTLÉ ŠÍŘKY PŘES 250 MM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</si>
  <si>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Měří se metr délkový.</t>
  </si>
  <si>
    <t>702211</t>
  </si>
  <si>
    <t>KABELOVÁ CHRÁNIČKA ZEMNÍ DN DO 100 MM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</si>
  <si>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</si>
  <si>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702221</t>
  </si>
  <si>
    <t>KABELOVÁ CHRÁNIČKA ZEMNÍ UV STABILNÍ DN DO 100 MM</t>
  </si>
  <si>
    <t>1. Položka obsahuje:    
– obnovu a výměnu poškozených krytů    
– pomocné mechanismy    
2. Položka neobsahuje:    
X    
3. Způsob měření:    
Měří se metr délkový.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</si>
  <si>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</si>
  <si>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</si>
  <si>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</si>
  <si>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702411</t>
  </si>
  <si>
    <t>KABELOVÝ PROSTUP DO OBJEKTU PŘES ZÁKLAD ZDĚNÝ SVĚTLÉ ŠÍŘKY DO 100 MM</t>
  </si>
  <si>
    <t>1. Položka obsahuje:    
– kompletní montáž, rozměření, upevnění, sváření, řezání, spojování a pod.    
– veškerý spojovací a montážní materiál vč. upevňovacího materiálu ( stojky, držáky, konzoly    
apod.)    
– elektrické pospojování    
– pomocné mechanismy a nátěr    
2. Položka neobsahuje:    
– víko a kabelové příchytky    
3. Způsob měření:    
Měří se metr délkový.</t>
  </si>
  <si>
    <t>702710</t>
  </si>
  <si>
    <t>ODDĚLENÍ KABELŮ VE VÝKOPU CIHLOU</t>
  </si>
  <si>
    <t>703111</t>
  </si>
  <si>
    <t>KABELOVÝ ROŠT/LÁVKA NOSNÝ ŽÁROVĚ ZINKOVANÝ VČETNĚ UPEVNĚNÍ A PŘÍSLUŠENSTVÍ SVĚTLÉ ŠÍŘKY DO 100 MM</t>
  </si>
  <si>
    <t>703442</t>
  </si>
  <si>
    <t>ELEKTROINSTALAČNÍ TRUBKA OCELOVÁ VČETNĚ UPEVNĚNÍ A PŘÍSLUŠENSTVÍ DN PRŮMĚRU PŘES 25 DO 40 MM</t>
  </si>
  <si>
    <t>1. Položka obsahuje:    
– přípravu podkladu pro osazení    
2. Položka neobsahuje:    
X    
3. Způsob měření:    
Měří se metr délkový.</t>
  </si>
  <si>
    <t>741911</t>
  </si>
  <si>
    <t>UZEMŇOVACÍ VODIČ V ZEMI FEZN DO 120 MM2</t>
  </si>
  <si>
    <t>1. Položka obsahuje:    
– přípravu podkladu pro osazení    
– měření, dělení, spojování, tvarování    
– ochranný nátěr spojů a při průchodu vodiče nad terén apod. dle příslušných norem    
2. Položka neobsahuje:    
– zemní práce    
– ochranu vodiče - chráničky apod.    
3. Způsob měření:    
Měří se metr délkový.</t>
  </si>
  <si>
    <t>741B11</t>
  </si>
  <si>
    <t>ZEMNÍCÍ TYČ FEZN DÉLKY DO 2 M</t>
  </si>
  <si>
    <t>1. Položka obsahuje:    
– přípravu podkladu pro osazení    
– spojování    
– ochranný nátěr spoje dle příslušných norem    
2. Položka neobsahuje:    
X    
3. Způsob měření:    
Udává se počet kusů kompletní konstrukce nebo práce.</t>
  </si>
  <si>
    <t>741D11</t>
  </si>
  <si>
    <t>HROMOSVODOVÝ VODIČ FEZN NA POVRCHU</t>
  </si>
  <si>
    <t>1. Položka obsahuje:    
– dělení, spojování    
– upevnění vč. veškerého příslušenství    
2. Položka neobsahuje:    
X    
3. Způsob měření:    
Měří se metr délkový.</t>
  </si>
  <si>
    <t>742G12</t>
  </si>
  <si>
    <t>KABEL NN DVOU- A TŘÍŽÍLOVÝ CU S PLASTOVOU IZOLACÍ OD 4 DO 16 MM2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</si>
  <si>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</si>
  <si>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742G32</t>
  </si>
  <si>
    <t>KABEL NN DVOU- A TŘÍŽÍLOVÝ CU S PLASTOVOU IZOLACÍ STÍNĚNÝ OD 4 DO 16 MM2</t>
  </si>
  <si>
    <t>742L12</t>
  </si>
  <si>
    <t>UKONČENÍ DVOU AŽ PĚTIŽÍLOVÉHO KABELU V ROZVADĚČI NEBO NA PŘÍSTROJI OD 4 DO 16 MM2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</si>
  <si>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</si>
  <si>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742P13</t>
  </si>
  <si>
    <t>ZATAŽENÍ KABELU DO CHRÁNIČKY - KABEL DO 4 KG/M</t>
  </si>
  <si>
    <t>1. Položka obsahuje:    
– montáž kabelu o váze do 4 kg/m do chráničky/ kolektoru    
2. Položka neobsahuje:    
X    
3. Způsob měření:    
Měří se metr délkový.</t>
  </si>
  <si>
    <t>744215</t>
  </si>
  <si>
    <t>KABELOVÁ SKŘÍŇ VENKOVNÍ PRÁZDNÁ PLASTOVÁ V KOMPAKTNÍM PILÍŘI, MIN. IP 44, 1070-1500 X 800 MM</t>
  </si>
  <si>
    <t>1. Položka obsahuje:    
– přípravu podkladu pro osazení vč. upevňovacího materiálu    
– veškerý podružný a pomocný materiál ( včetně můstků, vnitřních propojů-vodičů a pod ),    
nosnou konstrukci, kotevní a spojovací prvky    
– provedení zkoušek, dodání předepsaných zkoušek, revizí a atestů    
2. Položka neobsahuje:    
– přístrojové vybavení ( jističe, stykače apod. )    
3. Způsob měření:    
Udává se počet kusů kompletní konstrukce nebo práce.</t>
  </si>
  <si>
    <t>744411</t>
  </si>
  <si>
    <t>PŘÍPOJNICE DO ROZVADĚČE NN CU VČETNĚ DRŽÁKŮ DO 500 MM2</t>
  </si>
  <si>
    <t>1. Položka obsahuje:    
– měření, dělení, vrtání, tvarování, spojování a pod.    
– veškerý podružný a pomocný materiál – držáky, izolátory a pod.    
– upevnění do rozvaděče/ ke konstrukci    
2. Položka neobsahuje:    
X    
3. Způsob měření:    
Měří se metr délkový.</t>
  </si>
  <si>
    <t>744614</t>
  </si>
  <si>
    <t>JISTIČ JEDNOPÓLOVÝ (10 KA) OD 25 DO 40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</si>
  <si>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</si>
  <si>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744634</t>
  </si>
  <si>
    <t>JISTIČ TŘÍPÓLOVÝ (10 KA) OD 25 DO 40 A</t>
  </si>
  <si>
    <t>744B31</t>
  </si>
  <si>
    <t>PÁČKOVÝ VYPÍNAČ TŘÍPÓLOVÝ (10 KA) DO 32 A</t>
  </si>
  <si>
    <t>744E31</t>
  </si>
  <si>
    <t>ODPÍNAČ PRO VÁLCOVÉ POJISTKY TŘÍPÓLOVÝ DO 32 A</t>
  </si>
  <si>
    <t>744R12</t>
  </si>
  <si>
    <t>SVORKA OD 4 DO 16 MM2</t>
  </si>
  <si>
    <t>1. Položka obsahuje:    
– veškeré příslušenství    
– technický popis viz. projektová dokumentace    
2. Položka neobsahuje:    
X    
3. Způsob měření:  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</si>
  <si>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</si>
  <si>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</si>
  <si>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  
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X    
3. Způsob měření:    
Udává se počet kusů kompletní konstrukce nebo práce.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</si>
  <si>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</si>
  <si>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</si>
  <si>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</si>
  <si>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  
– cenu za vyhotovení dokladu právnickou osobou o silnoproudých zařízeních a vydání průkazu způsobilosti    
2. Položka neobsahuje:    
X    
3. Způsob měření:    
Udává se počet kusů kompletní konstrukce nebo práce.</t>
  </si>
  <si>
    <t>747411</t>
  </si>
  <si>
    <t>MĚŘENÍ ZEMNÍCH ODPORŮ - ZEMNIČE PRVNÍHO NEBO SAMOSTATNÉHO</t>
  </si>
  <si>
    <t>1. Položka obsahuje:    
– cenu za měření dle příslušných norem a předpisů, včetně vystavení protokolu    
2. Položka neobsahuje:    
X    
3. Způsob měření:    
Udává se počet kusů kompletní konstrukce nebo práce.</t>
  </si>
  <si>
    <t>747412</t>
  </si>
  <si>
    <t>MĚŘENÍ ZEMNÍCH ODPORŮ - PŘÍPLATEK K CENĚ ZA KAŽDÝ DALŠÍ ZEMNIČ</t>
  </si>
  <si>
    <t>747702</t>
  </si>
  <si>
    <t>ÚPRAVA ZAPOJENÍ STÁVAJÍCÍCH KABELOVÝCH SKŘÍNÍ/ROZVADĚČŮ</t>
  </si>
  <si>
    <t>1. Položka obsahuje:    
– cenu za veškeré náklady na provedení provizorních úprav zapojení stávajících kabelových skříní / rozvaděčů v průběhu výstavy ( pro montáž nových i provizorních kabelů, drobné úpravy výstroje apod. )    
2. Položka neobsahuje:    
X    
3. Způsob měření:    
Udává se čas v hodinách.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</si>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</sst>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0+C10+C13+C15+C18+C20+C22+C24</f>
        <v>0</v>
      </c>
    </row>
    <row r="7" spans="1:6" ht="12.75" customHeight="1" x14ac:dyDescent="0.2">
      <c r="B7" s="15" t="s">
        <v>7</v>
      </c>
      <c r="C7" s="17">
        <f>0+E10+E13+E15+E18+E20+E22+E24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5" si="0">C10*0.21</f>
        <v>0</v>
      </c>
      <c r="E10" s="21">
        <f>0+E11+E12</f>
        <v>0</v>
      </c>
      <c r="F10" s="20">
        <f>0+F11+F12</f>
        <v>59</v>
      </c>
    </row>
    <row r="11" spans="1:6" x14ac:dyDescent="0.2">
      <c r="A11" s="18" t="s">
        <v>16</v>
      </c>
      <c r="B11" s="19" t="s">
        <v>17</v>
      </c>
      <c r="C11" s="21">
        <f>'PS 11-01-31'!K8+'PS 11-01-31'!M8</f>
        <v>0</v>
      </c>
      <c r="D11" s="21">
        <f t="shared" si="0"/>
        <v>0</v>
      </c>
      <c r="E11" s="21">
        <f>C11+D11</f>
        <v>0</v>
      </c>
      <c r="F11" s="20">
        <f>'PS 11-01-31'!T7</f>
        <v>52</v>
      </c>
    </row>
    <row r="12" spans="1:6" x14ac:dyDescent="0.2">
      <c r="A12" s="18" t="s">
        <v>270</v>
      </c>
      <c r="B12" s="19" t="s">
        <v>271</v>
      </c>
      <c r="C12" s="21">
        <f>'PS 11-01-32'!K8+'PS 11-01-32'!M8</f>
        <v>0</v>
      </c>
      <c r="D12" s="21">
        <f t="shared" si="0"/>
        <v>0</v>
      </c>
      <c r="E12" s="21">
        <f>C12+D12</f>
        <v>0</v>
      </c>
      <c r="F12" s="20">
        <f>'PS 11-01-32'!T7</f>
        <v>7</v>
      </c>
    </row>
    <row r="13" spans="1:6" x14ac:dyDescent="0.2">
      <c r="A13" s="18" t="s">
        <v>286</v>
      </c>
      <c r="B13" s="19" t="s">
        <v>287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22</v>
      </c>
    </row>
    <row r="14" spans="1:6" x14ac:dyDescent="0.2">
      <c r="A14" s="18" t="s">
        <v>288</v>
      </c>
      <c r="B14" s="19" t="s">
        <v>287</v>
      </c>
      <c r="C14" s="21">
        <f>'SO 11-10-01, SO'!K8+'SO 11-10-01, SO'!M8</f>
        <v>0</v>
      </c>
      <c r="D14" s="21">
        <f t="shared" si="0"/>
        <v>0</v>
      </c>
      <c r="E14" s="21">
        <f>C14+D14</f>
        <v>0</v>
      </c>
      <c r="F14" s="20">
        <f>'SO 11-10-01, SO'!T7</f>
        <v>22</v>
      </c>
    </row>
    <row r="15" spans="1:6" x14ac:dyDescent="0.2">
      <c r="A15" s="18" t="s">
        <v>404</v>
      </c>
      <c r="B15" s="19" t="s">
        <v>405</v>
      </c>
      <c r="C15" s="21">
        <f>0+C16+C17</f>
        <v>0</v>
      </c>
      <c r="D15" s="21">
        <f t="shared" si="0"/>
        <v>0</v>
      </c>
      <c r="E15" s="21">
        <f>0+E16+E17</f>
        <v>0</v>
      </c>
      <c r="F15" s="20">
        <f>0+F16+F17</f>
        <v>32</v>
      </c>
    </row>
    <row r="16" spans="1:6" x14ac:dyDescent="0.2">
      <c r="A16" s="18" t="s">
        <v>406</v>
      </c>
      <c r="B16" s="19" t="s">
        <v>407</v>
      </c>
      <c r="C16" s="21">
        <f>'SO 11-13-01'!K8+'SO 11-13-01'!M8</f>
        <v>0</v>
      </c>
      <c r="D16" s="21">
        <f t="shared" si="0"/>
        <v>0</v>
      </c>
      <c r="E16" s="21">
        <f>C16+D16</f>
        <v>0</v>
      </c>
      <c r="F16" s="20">
        <f>'SO 11-13-01'!T7</f>
        <v>24</v>
      </c>
    </row>
    <row r="17" spans="1:6" x14ac:dyDescent="0.2">
      <c r="A17" s="18" t="s">
        <v>504</v>
      </c>
      <c r="B17" s="19" t="s">
        <v>505</v>
      </c>
      <c r="C17" s="21">
        <f>'SO 11-13-02'!K8+'SO 11-13-02'!M8</f>
        <v>0</v>
      </c>
      <c r="D17" s="21">
        <f t="shared" si="0"/>
        <v>0</v>
      </c>
      <c r="E17" s="21">
        <f>C17+D17</f>
        <v>0</v>
      </c>
      <c r="F17" s="20">
        <f>'SO 11-13-02'!T7</f>
        <v>8</v>
      </c>
    </row>
    <row r="18" spans="1:6" x14ac:dyDescent="0.2">
      <c r="A18" s="18" t="s">
        <v>535</v>
      </c>
      <c r="B18" s="19" t="s">
        <v>536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14</v>
      </c>
    </row>
    <row r="19" spans="1:6" x14ac:dyDescent="0.2">
      <c r="A19" s="18" t="s">
        <v>537</v>
      </c>
      <c r="B19" s="19" t="s">
        <v>538</v>
      </c>
      <c r="C19" s="21">
        <f>'SO 11-21-01'!K8+'SO 11-21-01'!M8</f>
        <v>0</v>
      </c>
      <c r="D19" s="21">
        <f t="shared" si="0"/>
        <v>0</v>
      </c>
      <c r="E19" s="21">
        <f>C19+D19</f>
        <v>0</v>
      </c>
      <c r="F19" s="20">
        <f>'SO 11-21-01'!T7</f>
        <v>14</v>
      </c>
    </row>
    <row r="20" spans="1:6" x14ac:dyDescent="0.2">
      <c r="A20" s="18" t="s">
        <v>598</v>
      </c>
      <c r="B20" s="19" t="s">
        <v>599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26</v>
      </c>
    </row>
    <row r="21" spans="1:6" x14ac:dyDescent="0.2">
      <c r="A21" s="18" t="s">
        <v>600</v>
      </c>
      <c r="B21" s="19" t="s">
        <v>601</v>
      </c>
      <c r="C21" s="21">
        <f>'SO 11-50-01'!K8+'SO 11-50-01'!M8</f>
        <v>0</v>
      </c>
      <c r="D21" s="21">
        <f t="shared" si="0"/>
        <v>0</v>
      </c>
      <c r="E21" s="21">
        <f>C21+D21</f>
        <v>0</v>
      </c>
      <c r="F21" s="20">
        <f>'SO 11-50-01'!T7</f>
        <v>26</v>
      </c>
    </row>
    <row r="22" spans="1:6" x14ac:dyDescent="0.2">
      <c r="A22" s="18" t="s">
        <v>701</v>
      </c>
      <c r="B22" s="19" t="s">
        <v>702</v>
      </c>
      <c r="C22" s="21">
        <f>0+C23</f>
        <v>0</v>
      </c>
      <c r="D22" s="21">
        <f t="shared" si="0"/>
        <v>0</v>
      </c>
      <c r="E22" s="21">
        <f>0+E23</f>
        <v>0</v>
      </c>
      <c r="F22" s="20">
        <f>0+F23</f>
        <v>34</v>
      </c>
    </row>
    <row r="23" spans="1:6" x14ac:dyDescent="0.2">
      <c r="A23" s="18" t="s">
        <v>703</v>
      </c>
      <c r="B23" s="19" t="s">
        <v>704</v>
      </c>
      <c r="C23" s="21">
        <f>'SO 11-86-01'!K8+'SO 11-86-01'!M8</f>
        <v>0</v>
      </c>
      <c r="D23" s="21">
        <f t="shared" si="0"/>
        <v>0</v>
      </c>
      <c r="E23" s="21">
        <f>C23+D23</f>
        <v>0</v>
      </c>
      <c r="F23" s="20">
        <f>'SO 11-86-01'!T7</f>
        <v>34</v>
      </c>
    </row>
    <row r="24" spans="1:6" x14ac:dyDescent="0.2">
      <c r="A24" s="18" t="s">
        <v>790</v>
      </c>
      <c r="B24" s="19" t="s">
        <v>791</v>
      </c>
      <c r="C24" s="21">
        <f>0+C25</f>
        <v>0</v>
      </c>
      <c r="D24" s="21">
        <f t="shared" si="0"/>
        <v>0</v>
      </c>
      <c r="E24" s="21">
        <f>0+E25</f>
        <v>0</v>
      </c>
      <c r="F24" s="20">
        <f>0+F25</f>
        <v>6</v>
      </c>
    </row>
    <row r="25" spans="1:6" x14ac:dyDescent="0.2">
      <c r="A25" s="18" t="s">
        <v>792</v>
      </c>
      <c r="B25" s="19" t="s">
        <v>793</v>
      </c>
      <c r="C25" s="21">
        <f>'SO 98-98'!K8+'SO 98-98'!M8</f>
        <v>0</v>
      </c>
      <c r="D25" s="21">
        <f t="shared" si="0"/>
        <v>0</v>
      </c>
      <c r="E25" s="21">
        <f>C25+D25</f>
        <v>0</v>
      </c>
      <c r="F25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790</v>
      </c>
      <c r="M3" s="43">
        <f>Rekapitulace!C24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790</v>
      </c>
      <c r="D4" s="9"/>
      <c r="E4" s="3" t="s">
        <v>791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794</v>
      </c>
      <c r="E8" s="32" t="s">
        <v>793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47</v>
      </c>
      <c r="E9" s="35" t="s">
        <v>795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796</v>
      </c>
      <c r="D10" s="37" t="s">
        <v>51</v>
      </c>
      <c r="E10" s="13" t="s">
        <v>797</v>
      </c>
      <c r="F10" s="38" t="s">
        <v>228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798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799</v>
      </c>
    </row>
    <row r="12" spans="1:20" x14ac:dyDescent="0.2">
      <c r="A12" s="37" t="s">
        <v>56</v>
      </c>
      <c r="E12" s="42" t="s">
        <v>800</v>
      </c>
    </row>
    <row r="13" spans="1:20" ht="89.25" x14ac:dyDescent="0.2">
      <c r="A13" t="s">
        <v>57</v>
      </c>
      <c r="E13" s="41" t="s">
        <v>801</v>
      </c>
    </row>
    <row r="14" spans="1:20" x14ac:dyDescent="0.2">
      <c r="A14" t="s">
        <v>49</v>
      </c>
      <c r="B14" s="36" t="s">
        <v>27</v>
      </c>
      <c r="C14" s="36" t="s">
        <v>802</v>
      </c>
      <c r="D14" s="37" t="s">
        <v>51</v>
      </c>
      <c r="E14" s="13" t="s">
        <v>803</v>
      </c>
      <c r="F14" s="38" t="s">
        <v>228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798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804</v>
      </c>
    </row>
    <row r="16" spans="1:20" x14ac:dyDescent="0.2">
      <c r="A16" s="37" t="s">
        <v>56</v>
      </c>
      <c r="E16" s="42" t="s">
        <v>800</v>
      </c>
    </row>
    <row r="17" spans="1:16" ht="114.75" x14ac:dyDescent="0.2">
      <c r="A17" t="s">
        <v>57</v>
      </c>
      <c r="E17" s="41" t="s">
        <v>805</v>
      </c>
    </row>
    <row r="18" spans="1:16" x14ac:dyDescent="0.2">
      <c r="A18" t="s">
        <v>49</v>
      </c>
      <c r="B18" s="36" t="s">
        <v>26</v>
      </c>
      <c r="C18" s="36" t="s">
        <v>806</v>
      </c>
      <c r="D18" s="37" t="s">
        <v>51</v>
      </c>
      <c r="E18" s="13" t="s">
        <v>807</v>
      </c>
      <c r="F18" s="38" t="s">
        <v>228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798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808</v>
      </c>
    </row>
    <row r="20" spans="1:16" x14ac:dyDescent="0.2">
      <c r="A20" s="37" t="s">
        <v>56</v>
      </c>
      <c r="E20" s="42" t="s">
        <v>800</v>
      </c>
    </row>
    <row r="21" spans="1:16" ht="38.25" x14ac:dyDescent="0.2">
      <c r="A21" t="s">
        <v>57</v>
      </c>
      <c r="E21" s="41" t="s">
        <v>809</v>
      </c>
    </row>
    <row r="22" spans="1:16" x14ac:dyDescent="0.2">
      <c r="A22" t="s">
        <v>46</v>
      </c>
      <c r="C22" s="33" t="s">
        <v>27</v>
      </c>
      <c r="E22" s="35" t="s">
        <v>810</v>
      </c>
      <c r="J22" s="34">
        <f>0</f>
        <v>0</v>
      </c>
      <c r="K22" s="34">
        <f>0</f>
        <v>0</v>
      </c>
      <c r="L22" s="34">
        <f>0+L23+L27+L31</f>
        <v>0</v>
      </c>
      <c r="M22" s="34">
        <f>0+M23+M27+M31</f>
        <v>0</v>
      </c>
    </row>
    <row r="23" spans="1:16" x14ac:dyDescent="0.2">
      <c r="A23" t="s">
        <v>49</v>
      </c>
      <c r="B23" s="36" t="s">
        <v>66</v>
      </c>
      <c r="C23" s="36" t="s">
        <v>811</v>
      </c>
      <c r="D23" s="37" t="s">
        <v>51</v>
      </c>
      <c r="E23" s="13" t="s">
        <v>812</v>
      </c>
      <c r="F23" s="38" t="s">
        <v>228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798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813</v>
      </c>
    </row>
    <row r="25" spans="1:16" x14ac:dyDescent="0.2">
      <c r="A25" s="37" t="s">
        <v>56</v>
      </c>
      <c r="E25" s="42" t="s">
        <v>800</v>
      </c>
    </row>
    <row r="26" spans="1:16" ht="89.25" x14ac:dyDescent="0.2">
      <c r="A26" t="s">
        <v>57</v>
      </c>
      <c r="E26" s="41" t="s">
        <v>814</v>
      </c>
    </row>
    <row r="27" spans="1:16" x14ac:dyDescent="0.2">
      <c r="A27" t="s">
        <v>49</v>
      </c>
      <c r="B27" s="36" t="s">
        <v>70</v>
      </c>
      <c r="C27" s="36" t="s">
        <v>815</v>
      </c>
      <c r="D27" s="37" t="s">
        <v>51</v>
      </c>
      <c r="E27" s="13" t="s">
        <v>816</v>
      </c>
      <c r="F27" s="38" t="s">
        <v>228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798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817</v>
      </c>
    </row>
    <row r="29" spans="1:16" x14ac:dyDescent="0.2">
      <c r="A29" s="37" t="s">
        <v>56</v>
      </c>
      <c r="E29" s="42" t="s">
        <v>800</v>
      </c>
    </row>
    <row r="30" spans="1:16" ht="76.5" x14ac:dyDescent="0.2">
      <c r="A30" t="s">
        <v>57</v>
      </c>
      <c r="E30" s="41" t="s">
        <v>818</v>
      </c>
    </row>
    <row r="31" spans="1:16" x14ac:dyDescent="0.2">
      <c r="A31" t="s">
        <v>49</v>
      </c>
      <c r="B31" s="36" t="s">
        <v>73</v>
      </c>
      <c r="C31" s="36" t="s">
        <v>819</v>
      </c>
      <c r="D31" s="37" t="s">
        <v>51</v>
      </c>
      <c r="E31" s="13" t="s">
        <v>820</v>
      </c>
      <c r="F31" s="38" t="s">
        <v>228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798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821</v>
      </c>
    </row>
    <row r="33" spans="1:5" x14ac:dyDescent="0.2">
      <c r="A33" s="37" t="s">
        <v>56</v>
      </c>
      <c r="E33" s="42" t="s">
        <v>822</v>
      </c>
    </row>
    <row r="34" spans="1:5" ht="25.5" x14ac:dyDescent="0.2">
      <c r="A34" t="s">
        <v>57</v>
      </c>
      <c r="E34" s="41" t="s">
        <v>823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1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COUNTIFS(L8:L215,"=0",A8:A215,"P")+COUNTIFS(L8:L215,"",A8:A215,"P")+SUM(Q8:Q215)</f>
        <v>52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0+J9+J34</f>
        <v>0</v>
      </c>
      <c r="K8" s="31">
        <f>0+K9+K34</f>
        <v>0</v>
      </c>
      <c r="L8" s="31">
        <f>0+L9+L34</f>
        <v>0</v>
      </c>
      <c r="M8" s="31">
        <f>0+M9+M34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56</v>
      </c>
      <c r="E12" s="42" t="s">
        <v>51</v>
      </c>
    </row>
    <row r="13" spans="1:20" ht="38.25" x14ac:dyDescent="0.2">
      <c r="A13" t="s">
        <v>57</v>
      </c>
      <c r="E13" s="41" t="s">
        <v>58</v>
      </c>
    </row>
    <row r="14" spans="1:20" x14ac:dyDescent="0.2">
      <c r="A14" t="s">
        <v>49</v>
      </c>
      <c r="B14" s="36" t="s">
        <v>27</v>
      </c>
      <c r="C14" s="36" t="s">
        <v>59</v>
      </c>
      <c r="D14" s="37" t="s">
        <v>51</v>
      </c>
      <c r="E14" s="13" t="s">
        <v>60</v>
      </c>
      <c r="F14" s="38" t="s">
        <v>61</v>
      </c>
      <c r="G14" s="39">
        <v>8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56</v>
      </c>
      <c r="E16" s="42" t="s">
        <v>51</v>
      </c>
    </row>
    <row r="17" spans="1:16" ht="369.75" x14ac:dyDescent="0.2">
      <c r="A17" t="s">
        <v>57</v>
      </c>
      <c r="E17" s="41" t="s">
        <v>62</v>
      </c>
    </row>
    <row r="18" spans="1:16" x14ac:dyDescent="0.2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61</v>
      </c>
      <c r="G18" s="39">
        <v>595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56</v>
      </c>
      <c r="E20" s="42" t="s">
        <v>51</v>
      </c>
    </row>
    <row r="21" spans="1:16" ht="229.5" x14ac:dyDescent="0.2">
      <c r="A21" t="s">
        <v>57</v>
      </c>
      <c r="E21" s="41" t="s">
        <v>65</v>
      </c>
    </row>
    <row r="22" spans="1:16" x14ac:dyDescent="0.2">
      <c r="A22" t="s">
        <v>49</v>
      </c>
      <c r="B22" s="36" t="s">
        <v>66</v>
      </c>
      <c r="C22" s="36" t="s">
        <v>67</v>
      </c>
      <c r="D22" s="37" t="s">
        <v>51</v>
      </c>
      <c r="E22" s="13" t="s">
        <v>68</v>
      </c>
      <c r="F22" s="38" t="s">
        <v>61</v>
      </c>
      <c r="G22" s="39">
        <v>575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56</v>
      </c>
      <c r="E24" s="42" t="s">
        <v>51</v>
      </c>
    </row>
    <row r="25" spans="1:16" ht="318.75" x14ac:dyDescent="0.2">
      <c r="A25" t="s">
        <v>57</v>
      </c>
      <c r="E25" s="41" t="s">
        <v>69</v>
      </c>
    </row>
    <row r="26" spans="1:16" x14ac:dyDescent="0.2">
      <c r="A26" t="s">
        <v>49</v>
      </c>
      <c r="B26" s="36" t="s">
        <v>70</v>
      </c>
      <c r="C26" s="36" t="s">
        <v>71</v>
      </c>
      <c r="D26" s="37" t="s">
        <v>51</v>
      </c>
      <c r="E26" s="13" t="s">
        <v>72</v>
      </c>
      <c r="F26" s="38" t="s">
        <v>61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56</v>
      </c>
      <c r="E28" s="42" t="s">
        <v>51</v>
      </c>
    </row>
    <row r="29" spans="1:16" ht="318.75" x14ac:dyDescent="0.2">
      <c r="A29" t="s">
        <v>57</v>
      </c>
      <c r="E29" s="41" t="s">
        <v>69</v>
      </c>
    </row>
    <row r="30" spans="1:16" x14ac:dyDescent="0.2">
      <c r="A30" t="s">
        <v>49</v>
      </c>
      <c r="B30" s="36" t="s">
        <v>73</v>
      </c>
      <c r="C30" s="36" t="s">
        <v>74</v>
      </c>
      <c r="D30" s="37" t="s">
        <v>51</v>
      </c>
      <c r="E30" s="13" t="s">
        <v>75</v>
      </c>
      <c r="F30" s="38" t="s">
        <v>76</v>
      </c>
      <c r="G30" s="39">
        <v>30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56</v>
      </c>
      <c r="E32" s="42" t="s">
        <v>51</v>
      </c>
    </row>
    <row r="33" spans="1:16" ht="25.5" x14ac:dyDescent="0.2">
      <c r="A33" t="s">
        <v>57</v>
      </c>
      <c r="E33" s="41" t="s">
        <v>77</v>
      </c>
    </row>
    <row r="34" spans="1:16" x14ac:dyDescent="0.2">
      <c r="A34" t="s">
        <v>46</v>
      </c>
      <c r="C34" s="33" t="s">
        <v>78</v>
      </c>
      <c r="E34" s="35" t="s">
        <v>79</v>
      </c>
      <c r="J34" s="34">
        <f>0</f>
        <v>0</v>
      </c>
      <c r="K34" s="34">
        <f>0</f>
        <v>0</v>
      </c>
      <c r="L34" s="34">
        <f>0+L35+L39+L43+L47+L51+L55+L59+L63+L67+L71+L75+L79+L83+L87+L91+L95+L99+L103+L107+L111+L115+L119+L123+L127+L131+L135+L139+L143+L147+L151+L155+L159+L163+L167+L171+L175+L179+L183+L187+L191+L195+L199+L203+L207+L211+L215</f>
        <v>0</v>
      </c>
      <c r="M34" s="34">
        <f>0+M35+M39+M43+M47+M51+M55+M59+M63+M67+M71+M75+M79+M83+M87+M91+M95+M99+M103+M107+M111+M115+M119+M123+M127+M131+M135+M139+M143+M147+M151+M155+M159+M163+M167+M171+M175+M179+M183+M187+M191+M195+M199+M203+M207+M211+M215</f>
        <v>0</v>
      </c>
    </row>
    <row r="35" spans="1:16" x14ac:dyDescent="0.2">
      <c r="A35" t="s">
        <v>49</v>
      </c>
      <c r="B35" s="36" t="s">
        <v>78</v>
      </c>
      <c r="C35" s="36" t="s">
        <v>80</v>
      </c>
      <c r="D35" s="37" t="s">
        <v>51</v>
      </c>
      <c r="E35" s="13" t="s">
        <v>81</v>
      </c>
      <c r="F35" s="38" t="s">
        <v>82</v>
      </c>
      <c r="G35" s="39">
        <v>30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x14ac:dyDescent="0.2">
      <c r="A37" s="37" t="s">
        <v>56</v>
      </c>
      <c r="E37" s="42" t="s">
        <v>51</v>
      </c>
    </row>
    <row r="38" spans="1:16" ht="114.75" x14ac:dyDescent="0.2">
      <c r="A38" t="s">
        <v>57</v>
      </c>
      <c r="E38" s="41" t="s">
        <v>83</v>
      </c>
    </row>
    <row r="39" spans="1:16" x14ac:dyDescent="0.2">
      <c r="A39" t="s">
        <v>49</v>
      </c>
      <c r="B39" s="36" t="s">
        <v>84</v>
      </c>
      <c r="C39" s="36" t="s">
        <v>85</v>
      </c>
      <c r="D39" s="37" t="s">
        <v>51</v>
      </c>
      <c r="E39" s="13" t="s">
        <v>86</v>
      </c>
      <c r="F39" s="38" t="s">
        <v>76</v>
      </c>
      <c r="G39" s="39">
        <v>100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x14ac:dyDescent="0.2">
      <c r="A41" s="37" t="s">
        <v>56</v>
      </c>
      <c r="E41" s="42" t="s">
        <v>51</v>
      </c>
    </row>
    <row r="42" spans="1:16" ht="102" x14ac:dyDescent="0.2">
      <c r="A42" t="s">
        <v>57</v>
      </c>
      <c r="E42" s="41" t="s">
        <v>87</v>
      </c>
    </row>
    <row r="43" spans="1:16" x14ac:dyDescent="0.2">
      <c r="A43" t="s">
        <v>49</v>
      </c>
      <c r="B43" s="36" t="s">
        <v>88</v>
      </c>
      <c r="C43" s="36" t="s">
        <v>89</v>
      </c>
      <c r="D43" s="37" t="s">
        <v>51</v>
      </c>
      <c r="E43" s="13" t="s">
        <v>90</v>
      </c>
      <c r="F43" s="38" t="s">
        <v>76</v>
      </c>
      <c r="G43" s="39">
        <v>1670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51</v>
      </c>
    </row>
    <row r="45" spans="1:16" x14ac:dyDescent="0.2">
      <c r="A45" s="37" t="s">
        <v>56</v>
      </c>
      <c r="E45" s="42" t="s">
        <v>51</v>
      </c>
    </row>
    <row r="46" spans="1:16" ht="140.25" x14ac:dyDescent="0.2">
      <c r="A46" t="s">
        <v>57</v>
      </c>
      <c r="E46" s="41" t="s">
        <v>91</v>
      </c>
    </row>
    <row r="47" spans="1:16" x14ac:dyDescent="0.2">
      <c r="A47" t="s">
        <v>49</v>
      </c>
      <c r="B47" s="36" t="s">
        <v>92</v>
      </c>
      <c r="C47" s="36" t="s">
        <v>93</v>
      </c>
      <c r="D47" s="37" t="s">
        <v>51</v>
      </c>
      <c r="E47" s="13" t="s">
        <v>94</v>
      </c>
      <c r="F47" s="38" t="s">
        <v>82</v>
      </c>
      <c r="G47" s="39">
        <v>4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51</v>
      </c>
    </row>
    <row r="49" spans="1:16" x14ac:dyDescent="0.2">
      <c r="A49" s="37" t="s">
        <v>56</v>
      </c>
      <c r="E49" s="42" t="s">
        <v>51</v>
      </c>
    </row>
    <row r="50" spans="1:16" ht="102" x14ac:dyDescent="0.2">
      <c r="A50" t="s">
        <v>57</v>
      </c>
      <c r="E50" s="41" t="s">
        <v>95</v>
      </c>
    </row>
    <row r="51" spans="1:16" x14ac:dyDescent="0.2">
      <c r="A51" t="s">
        <v>49</v>
      </c>
      <c r="B51" s="36" t="s">
        <v>96</v>
      </c>
      <c r="C51" s="36" t="s">
        <v>97</v>
      </c>
      <c r="D51" s="37" t="s">
        <v>51</v>
      </c>
      <c r="E51" s="13" t="s">
        <v>98</v>
      </c>
      <c r="F51" s="38" t="s">
        <v>82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x14ac:dyDescent="0.2">
      <c r="A53" s="37" t="s">
        <v>56</v>
      </c>
      <c r="E53" s="42" t="s">
        <v>51</v>
      </c>
    </row>
    <row r="54" spans="1:16" ht="127.5" x14ac:dyDescent="0.2">
      <c r="A54" t="s">
        <v>57</v>
      </c>
      <c r="E54" s="41" t="s">
        <v>99</v>
      </c>
    </row>
    <row r="55" spans="1:16" x14ac:dyDescent="0.2">
      <c r="A55" t="s">
        <v>49</v>
      </c>
      <c r="B55" s="36" t="s">
        <v>100</v>
      </c>
      <c r="C55" s="36" t="s">
        <v>101</v>
      </c>
      <c r="D55" s="37" t="s">
        <v>51</v>
      </c>
      <c r="E55" s="13" t="s">
        <v>102</v>
      </c>
      <c r="F55" s="38" t="s">
        <v>82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56</v>
      </c>
      <c r="E57" s="42" t="s">
        <v>51</v>
      </c>
    </row>
    <row r="58" spans="1:16" ht="191.25" x14ac:dyDescent="0.2">
      <c r="A58" t="s">
        <v>57</v>
      </c>
      <c r="E58" s="41" t="s">
        <v>103</v>
      </c>
    </row>
    <row r="59" spans="1:16" ht="25.5" x14ac:dyDescent="0.2">
      <c r="A59" t="s">
        <v>49</v>
      </c>
      <c r="B59" s="36" t="s">
        <v>104</v>
      </c>
      <c r="C59" s="36" t="s">
        <v>105</v>
      </c>
      <c r="D59" s="37" t="s">
        <v>51</v>
      </c>
      <c r="E59" s="13" t="s">
        <v>106</v>
      </c>
      <c r="F59" s="38" t="s">
        <v>82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56</v>
      </c>
      <c r="E61" s="42" t="s">
        <v>51</v>
      </c>
    </row>
    <row r="62" spans="1:16" ht="114.75" x14ac:dyDescent="0.2">
      <c r="A62" t="s">
        <v>57</v>
      </c>
      <c r="E62" s="41" t="s">
        <v>107</v>
      </c>
    </row>
    <row r="63" spans="1:16" ht="38.25" x14ac:dyDescent="0.2">
      <c r="A63" t="s">
        <v>49</v>
      </c>
      <c r="B63" s="36" t="s">
        <v>108</v>
      </c>
      <c r="C63" s="36" t="s">
        <v>109</v>
      </c>
      <c r="D63" s="37" t="s">
        <v>51</v>
      </c>
      <c r="E63" s="13" t="s">
        <v>110</v>
      </c>
      <c r="F63" s="38" t="s">
        <v>82</v>
      </c>
      <c r="G63" s="39">
        <v>11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56</v>
      </c>
      <c r="E65" s="42" t="s">
        <v>51</v>
      </c>
    </row>
    <row r="66" spans="1:16" ht="114.75" x14ac:dyDescent="0.2">
      <c r="A66" t="s">
        <v>57</v>
      </c>
      <c r="E66" s="41" t="s">
        <v>107</v>
      </c>
    </row>
    <row r="67" spans="1:16" x14ac:dyDescent="0.2">
      <c r="A67" t="s">
        <v>49</v>
      </c>
      <c r="B67" s="36" t="s">
        <v>111</v>
      </c>
      <c r="C67" s="36" t="s">
        <v>112</v>
      </c>
      <c r="D67" s="37" t="s">
        <v>51</v>
      </c>
      <c r="E67" s="13" t="s">
        <v>113</v>
      </c>
      <c r="F67" s="38" t="s">
        <v>82</v>
      </c>
      <c r="G67" s="39">
        <v>6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56</v>
      </c>
      <c r="E69" s="42" t="s">
        <v>51</v>
      </c>
    </row>
    <row r="70" spans="1:16" ht="76.5" x14ac:dyDescent="0.2">
      <c r="A70" t="s">
        <v>57</v>
      </c>
      <c r="E70" s="41" t="s">
        <v>114</v>
      </c>
    </row>
    <row r="71" spans="1:16" x14ac:dyDescent="0.2">
      <c r="A71" t="s">
        <v>49</v>
      </c>
      <c r="B71" s="36" t="s">
        <v>115</v>
      </c>
      <c r="C71" s="36" t="s">
        <v>116</v>
      </c>
      <c r="D71" s="37" t="s">
        <v>51</v>
      </c>
      <c r="E71" s="13" t="s">
        <v>117</v>
      </c>
      <c r="F71" s="38" t="s">
        <v>118</v>
      </c>
      <c r="G71" s="39">
        <v>28.681000000000001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56</v>
      </c>
      <c r="E73" s="42" t="s">
        <v>51</v>
      </c>
    </row>
    <row r="74" spans="1:16" ht="76.5" x14ac:dyDescent="0.2">
      <c r="A74" t="s">
        <v>57</v>
      </c>
      <c r="E74" s="41" t="s">
        <v>119</v>
      </c>
    </row>
    <row r="75" spans="1:16" x14ac:dyDescent="0.2">
      <c r="A75" t="s">
        <v>49</v>
      </c>
      <c r="B75" s="36" t="s">
        <v>120</v>
      </c>
      <c r="C75" s="36" t="s">
        <v>121</v>
      </c>
      <c r="D75" s="37" t="s">
        <v>51</v>
      </c>
      <c r="E75" s="13" t="s">
        <v>122</v>
      </c>
      <c r="F75" s="38" t="s">
        <v>118</v>
      </c>
      <c r="G75" s="39">
        <v>28.681000000000001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56</v>
      </c>
      <c r="E77" s="42" t="s">
        <v>51</v>
      </c>
    </row>
    <row r="78" spans="1:16" ht="204" x14ac:dyDescent="0.2">
      <c r="A78" t="s">
        <v>57</v>
      </c>
      <c r="E78" s="41" t="s">
        <v>123</v>
      </c>
    </row>
    <row r="79" spans="1:16" ht="25.5" x14ac:dyDescent="0.2">
      <c r="A79" t="s">
        <v>49</v>
      </c>
      <c r="B79" s="36" t="s">
        <v>124</v>
      </c>
      <c r="C79" s="36" t="s">
        <v>125</v>
      </c>
      <c r="D79" s="37" t="s">
        <v>51</v>
      </c>
      <c r="E79" s="13" t="s">
        <v>126</v>
      </c>
      <c r="F79" s="38" t="s">
        <v>82</v>
      </c>
      <c r="G79" s="39">
        <v>24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56</v>
      </c>
      <c r="E81" s="42" t="s">
        <v>51</v>
      </c>
    </row>
    <row r="82" spans="1:16" ht="114.75" x14ac:dyDescent="0.2">
      <c r="A82" t="s">
        <v>57</v>
      </c>
      <c r="E82" s="41" t="s">
        <v>127</v>
      </c>
    </row>
    <row r="83" spans="1:16" x14ac:dyDescent="0.2">
      <c r="A83" t="s">
        <v>49</v>
      </c>
      <c r="B83" s="36" t="s">
        <v>128</v>
      </c>
      <c r="C83" s="36" t="s">
        <v>129</v>
      </c>
      <c r="D83" s="37" t="s">
        <v>51</v>
      </c>
      <c r="E83" s="13" t="s">
        <v>130</v>
      </c>
      <c r="F83" s="38" t="s">
        <v>82</v>
      </c>
      <c r="G83" s="39">
        <v>11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56</v>
      </c>
      <c r="E85" s="42" t="s">
        <v>51</v>
      </c>
    </row>
    <row r="86" spans="1:16" ht="102" x14ac:dyDescent="0.2">
      <c r="A86" t="s">
        <v>57</v>
      </c>
      <c r="E86" s="41" t="s">
        <v>131</v>
      </c>
    </row>
    <row r="87" spans="1:16" x14ac:dyDescent="0.2">
      <c r="A87" t="s">
        <v>49</v>
      </c>
      <c r="B87" s="36" t="s">
        <v>132</v>
      </c>
      <c r="C87" s="36" t="s">
        <v>133</v>
      </c>
      <c r="D87" s="37" t="s">
        <v>51</v>
      </c>
      <c r="E87" s="13" t="s">
        <v>134</v>
      </c>
      <c r="F87" s="38" t="s">
        <v>82</v>
      </c>
      <c r="G87" s="39">
        <v>1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56</v>
      </c>
      <c r="E89" s="42" t="s">
        <v>51</v>
      </c>
    </row>
    <row r="90" spans="1:16" ht="102" x14ac:dyDescent="0.2">
      <c r="A90" t="s">
        <v>57</v>
      </c>
      <c r="E90" s="41" t="s">
        <v>135</v>
      </c>
    </row>
    <row r="91" spans="1:16" x14ac:dyDescent="0.2">
      <c r="A91" t="s">
        <v>49</v>
      </c>
      <c r="B91" s="36" t="s">
        <v>136</v>
      </c>
      <c r="C91" s="36" t="s">
        <v>137</v>
      </c>
      <c r="D91" s="37" t="s">
        <v>51</v>
      </c>
      <c r="E91" s="13" t="s">
        <v>138</v>
      </c>
      <c r="F91" s="38" t="s">
        <v>82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56</v>
      </c>
      <c r="E93" s="42" t="s">
        <v>51</v>
      </c>
    </row>
    <row r="94" spans="1:16" ht="102" x14ac:dyDescent="0.2">
      <c r="A94" t="s">
        <v>57</v>
      </c>
      <c r="E94" s="41" t="s">
        <v>139</v>
      </c>
    </row>
    <row r="95" spans="1:16" x14ac:dyDescent="0.2">
      <c r="A95" t="s">
        <v>49</v>
      </c>
      <c r="B95" s="36" t="s">
        <v>140</v>
      </c>
      <c r="C95" s="36" t="s">
        <v>141</v>
      </c>
      <c r="D95" s="37" t="s">
        <v>51</v>
      </c>
      <c r="E95" s="13" t="s">
        <v>142</v>
      </c>
      <c r="F95" s="38" t="s">
        <v>82</v>
      </c>
      <c r="G95" s="39">
        <v>4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56</v>
      </c>
      <c r="E97" s="42" t="s">
        <v>51</v>
      </c>
    </row>
    <row r="98" spans="1:16" ht="114.75" x14ac:dyDescent="0.2">
      <c r="A98" t="s">
        <v>57</v>
      </c>
      <c r="E98" s="41" t="s">
        <v>143</v>
      </c>
    </row>
    <row r="99" spans="1:16" x14ac:dyDescent="0.2">
      <c r="A99" t="s">
        <v>49</v>
      </c>
      <c r="B99" s="36" t="s">
        <v>144</v>
      </c>
      <c r="C99" s="36" t="s">
        <v>145</v>
      </c>
      <c r="D99" s="37" t="s">
        <v>51</v>
      </c>
      <c r="E99" s="13" t="s">
        <v>146</v>
      </c>
      <c r="F99" s="38" t="s">
        <v>82</v>
      </c>
      <c r="G99" s="39">
        <v>4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56</v>
      </c>
      <c r="E101" s="42" t="s">
        <v>51</v>
      </c>
    </row>
    <row r="102" spans="1:16" ht="127.5" x14ac:dyDescent="0.2">
      <c r="A102" t="s">
        <v>57</v>
      </c>
      <c r="E102" s="41" t="s">
        <v>147</v>
      </c>
    </row>
    <row r="103" spans="1:16" ht="25.5" x14ac:dyDescent="0.2">
      <c r="A103" t="s">
        <v>49</v>
      </c>
      <c r="B103" s="36" t="s">
        <v>148</v>
      </c>
      <c r="C103" s="36" t="s">
        <v>149</v>
      </c>
      <c r="D103" s="37" t="s">
        <v>51</v>
      </c>
      <c r="E103" s="13" t="s">
        <v>150</v>
      </c>
      <c r="F103" s="38" t="s">
        <v>82</v>
      </c>
      <c r="G103" s="39">
        <v>1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56</v>
      </c>
      <c r="E105" s="42" t="s">
        <v>51</v>
      </c>
    </row>
    <row r="106" spans="1:16" ht="114.75" x14ac:dyDescent="0.2">
      <c r="A106" t="s">
        <v>57</v>
      </c>
      <c r="E106" s="41" t="s">
        <v>151</v>
      </c>
    </row>
    <row r="107" spans="1:16" ht="25.5" x14ac:dyDescent="0.2">
      <c r="A107" t="s">
        <v>49</v>
      </c>
      <c r="B107" s="36" t="s">
        <v>152</v>
      </c>
      <c r="C107" s="36" t="s">
        <v>153</v>
      </c>
      <c r="D107" s="37" t="s">
        <v>51</v>
      </c>
      <c r="E107" s="13" t="s">
        <v>154</v>
      </c>
      <c r="F107" s="38" t="s">
        <v>82</v>
      </c>
      <c r="G107" s="39">
        <v>1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56</v>
      </c>
      <c r="E109" s="42" t="s">
        <v>51</v>
      </c>
    </row>
    <row r="110" spans="1:16" ht="140.25" x14ac:dyDescent="0.2">
      <c r="A110" t="s">
        <v>57</v>
      </c>
      <c r="E110" s="41" t="s">
        <v>155</v>
      </c>
    </row>
    <row r="111" spans="1:16" x14ac:dyDescent="0.2">
      <c r="A111" t="s">
        <v>49</v>
      </c>
      <c r="B111" s="36" t="s">
        <v>156</v>
      </c>
      <c r="C111" s="36" t="s">
        <v>157</v>
      </c>
      <c r="D111" s="37" t="s">
        <v>51</v>
      </c>
      <c r="E111" s="13" t="s">
        <v>158</v>
      </c>
      <c r="F111" s="38" t="s">
        <v>82</v>
      </c>
      <c r="G111" s="39">
        <v>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56</v>
      </c>
      <c r="E113" s="42" t="s">
        <v>51</v>
      </c>
    </row>
    <row r="114" spans="1:16" ht="114.75" x14ac:dyDescent="0.2">
      <c r="A114" t="s">
        <v>57</v>
      </c>
      <c r="E114" s="41" t="s">
        <v>159</v>
      </c>
    </row>
    <row r="115" spans="1:16" x14ac:dyDescent="0.2">
      <c r="A115" t="s">
        <v>49</v>
      </c>
      <c r="B115" s="36" t="s">
        <v>160</v>
      </c>
      <c r="C115" s="36" t="s">
        <v>161</v>
      </c>
      <c r="D115" s="37" t="s">
        <v>51</v>
      </c>
      <c r="E115" s="13" t="s">
        <v>162</v>
      </c>
      <c r="F115" s="38" t="s">
        <v>82</v>
      </c>
      <c r="G115" s="39">
        <v>1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56</v>
      </c>
      <c r="E117" s="42" t="s">
        <v>51</v>
      </c>
    </row>
    <row r="118" spans="1:16" ht="114.75" x14ac:dyDescent="0.2">
      <c r="A118" t="s">
        <v>57</v>
      </c>
      <c r="E118" s="41" t="s">
        <v>163</v>
      </c>
    </row>
    <row r="119" spans="1:16" ht="25.5" x14ac:dyDescent="0.2">
      <c r="A119" t="s">
        <v>49</v>
      </c>
      <c r="B119" s="36" t="s">
        <v>164</v>
      </c>
      <c r="C119" s="36" t="s">
        <v>165</v>
      </c>
      <c r="D119" s="37" t="s">
        <v>51</v>
      </c>
      <c r="E119" s="13" t="s">
        <v>166</v>
      </c>
      <c r="F119" s="38" t="s">
        <v>82</v>
      </c>
      <c r="G119" s="39">
        <v>1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x14ac:dyDescent="0.2">
      <c r="A120" s="37" t="s">
        <v>55</v>
      </c>
      <c r="E120" s="41" t="s">
        <v>51</v>
      </c>
    </row>
    <row r="121" spans="1:16" x14ac:dyDescent="0.2">
      <c r="A121" s="37" t="s">
        <v>56</v>
      </c>
      <c r="E121" s="42" t="s">
        <v>51</v>
      </c>
    </row>
    <row r="122" spans="1:16" ht="114.75" x14ac:dyDescent="0.2">
      <c r="A122" t="s">
        <v>57</v>
      </c>
      <c r="E122" s="41" t="s">
        <v>167</v>
      </c>
    </row>
    <row r="123" spans="1:16" x14ac:dyDescent="0.2">
      <c r="A123" t="s">
        <v>49</v>
      </c>
      <c r="B123" s="36" t="s">
        <v>168</v>
      </c>
      <c r="C123" s="36" t="s">
        <v>169</v>
      </c>
      <c r="D123" s="37" t="s">
        <v>51</v>
      </c>
      <c r="E123" s="13" t="s">
        <v>170</v>
      </c>
      <c r="F123" s="38" t="s">
        <v>82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x14ac:dyDescent="0.2">
      <c r="A124" s="37" t="s">
        <v>55</v>
      </c>
      <c r="E124" s="41" t="s">
        <v>51</v>
      </c>
    </row>
    <row r="125" spans="1:16" x14ac:dyDescent="0.2">
      <c r="A125" s="37" t="s">
        <v>56</v>
      </c>
      <c r="E125" s="42" t="s">
        <v>51</v>
      </c>
    </row>
    <row r="126" spans="1:16" ht="165.75" x14ac:dyDescent="0.2">
      <c r="A126" t="s">
        <v>57</v>
      </c>
      <c r="E126" s="41" t="s">
        <v>171</v>
      </c>
    </row>
    <row r="127" spans="1:16" ht="25.5" x14ac:dyDescent="0.2">
      <c r="A127" t="s">
        <v>49</v>
      </c>
      <c r="B127" s="36" t="s">
        <v>172</v>
      </c>
      <c r="C127" s="36" t="s">
        <v>173</v>
      </c>
      <c r="D127" s="37" t="s">
        <v>51</v>
      </c>
      <c r="E127" s="13" t="s">
        <v>174</v>
      </c>
      <c r="F127" s="38" t="s">
        <v>82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x14ac:dyDescent="0.2">
      <c r="A128" s="37" t="s">
        <v>55</v>
      </c>
      <c r="E128" s="41" t="s">
        <v>51</v>
      </c>
    </row>
    <row r="129" spans="1:16" x14ac:dyDescent="0.2">
      <c r="A129" s="37" t="s">
        <v>56</v>
      </c>
      <c r="E129" s="42" t="s">
        <v>51</v>
      </c>
    </row>
    <row r="130" spans="1:16" ht="114.75" x14ac:dyDescent="0.2">
      <c r="A130" t="s">
        <v>57</v>
      </c>
      <c r="E130" s="41" t="s">
        <v>175</v>
      </c>
    </row>
    <row r="131" spans="1:16" x14ac:dyDescent="0.2">
      <c r="A131" t="s">
        <v>49</v>
      </c>
      <c r="B131" s="36" t="s">
        <v>176</v>
      </c>
      <c r="C131" s="36" t="s">
        <v>177</v>
      </c>
      <c r="D131" s="37" t="s">
        <v>51</v>
      </c>
      <c r="E131" s="13" t="s">
        <v>178</v>
      </c>
      <c r="F131" s="38" t="s">
        <v>82</v>
      </c>
      <c r="G131" s="39">
        <v>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54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51</v>
      </c>
    </row>
    <row r="133" spans="1:16" x14ac:dyDescent="0.2">
      <c r="A133" s="37" t="s">
        <v>56</v>
      </c>
      <c r="E133" s="42" t="s">
        <v>51</v>
      </c>
    </row>
    <row r="134" spans="1:16" ht="127.5" x14ac:dyDescent="0.2">
      <c r="A134" t="s">
        <v>57</v>
      </c>
      <c r="E134" s="41" t="s">
        <v>179</v>
      </c>
    </row>
    <row r="135" spans="1:16" x14ac:dyDescent="0.2">
      <c r="A135" t="s">
        <v>49</v>
      </c>
      <c r="B135" s="36" t="s">
        <v>180</v>
      </c>
      <c r="C135" s="36" t="s">
        <v>181</v>
      </c>
      <c r="D135" s="37" t="s">
        <v>51</v>
      </c>
      <c r="E135" s="13" t="s">
        <v>182</v>
      </c>
      <c r="F135" s="38" t="s">
        <v>82</v>
      </c>
      <c r="G135" s="39">
        <v>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54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51</v>
      </c>
    </row>
    <row r="137" spans="1:16" x14ac:dyDescent="0.2">
      <c r="A137" s="37" t="s">
        <v>56</v>
      </c>
      <c r="E137" s="42" t="s">
        <v>51</v>
      </c>
    </row>
    <row r="138" spans="1:16" ht="114.75" x14ac:dyDescent="0.2">
      <c r="A138" t="s">
        <v>57</v>
      </c>
      <c r="E138" s="41" t="s">
        <v>183</v>
      </c>
    </row>
    <row r="139" spans="1:16" x14ac:dyDescent="0.2">
      <c r="A139" t="s">
        <v>49</v>
      </c>
      <c r="B139" s="36" t="s">
        <v>184</v>
      </c>
      <c r="C139" s="36" t="s">
        <v>185</v>
      </c>
      <c r="D139" s="37" t="s">
        <v>51</v>
      </c>
      <c r="E139" s="13" t="s">
        <v>186</v>
      </c>
      <c r="F139" s="38" t="s">
        <v>82</v>
      </c>
      <c r="G139" s="39">
        <v>2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54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51</v>
      </c>
    </row>
    <row r="141" spans="1:16" x14ac:dyDescent="0.2">
      <c r="A141" s="37" t="s">
        <v>56</v>
      </c>
      <c r="E141" s="42" t="s">
        <v>51</v>
      </c>
    </row>
    <row r="142" spans="1:16" ht="140.25" x14ac:dyDescent="0.2">
      <c r="A142" t="s">
        <v>57</v>
      </c>
      <c r="E142" s="41" t="s">
        <v>187</v>
      </c>
    </row>
    <row r="143" spans="1:16" x14ac:dyDescent="0.2">
      <c r="A143" t="s">
        <v>49</v>
      </c>
      <c r="B143" s="36" t="s">
        <v>188</v>
      </c>
      <c r="C143" s="36" t="s">
        <v>189</v>
      </c>
      <c r="D143" s="37" t="s">
        <v>51</v>
      </c>
      <c r="E143" s="13" t="s">
        <v>190</v>
      </c>
      <c r="F143" s="38" t="s">
        <v>82</v>
      </c>
      <c r="G143" s="39">
        <v>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54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51</v>
      </c>
    </row>
    <row r="145" spans="1:16" x14ac:dyDescent="0.2">
      <c r="A145" s="37" t="s">
        <v>56</v>
      </c>
      <c r="E145" s="42" t="s">
        <v>51</v>
      </c>
    </row>
    <row r="146" spans="1:16" ht="114.75" x14ac:dyDescent="0.2">
      <c r="A146" t="s">
        <v>57</v>
      </c>
      <c r="E146" s="41" t="s">
        <v>191</v>
      </c>
    </row>
    <row r="147" spans="1:16" x14ac:dyDescent="0.2">
      <c r="A147" t="s">
        <v>49</v>
      </c>
      <c r="B147" s="36" t="s">
        <v>192</v>
      </c>
      <c r="C147" s="36" t="s">
        <v>193</v>
      </c>
      <c r="D147" s="37" t="s">
        <v>51</v>
      </c>
      <c r="E147" s="13" t="s">
        <v>194</v>
      </c>
      <c r="F147" s="38" t="s">
        <v>82</v>
      </c>
      <c r="G147" s="39">
        <v>2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54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51</v>
      </c>
    </row>
    <row r="149" spans="1:16" x14ac:dyDescent="0.2">
      <c r="A149" s="37" t="s">
        <v>56</v>
      </c>
      <c r="E149" s="42" t="s">
        <v>51</v>
      </c>
    </row>
    <row r="150" spans="1:16" ht="140.25" x14ac:dyDescent="0.2">
      <c r="A150" t="s">
        <v>57</v>
      </c>
      <c r="E150" s="41" t="s">
        <v>195</v>
      </c>
    </row>
    <row r="151" spans="1:16" x14ac:dyDescent="0.2">
      <c r="A151" t="s">
        <v>49</v>
      </c>
      <c r="B151" s="36" t="s">
        <v>196</v>
      </c>
      <c r="C151" s="36" t="s">
        <v>197</v>
      </c>
      <c r="D151" s="37" t="s">
        <v>51</v>
      </c>
      <c r="E151" s="13" t="s">
        <v>198</v>
      </c>
      <c r="F151" s="38" t="s">
        <v>199</v>
      </c>
      <c r="G151" s="39">
        <v>80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51</v>
      </c>
    </row>
    <row r="153" spans="1:16" x14ac:dyDescent="0.2">
      <c r="A153" s="37" t="s">
        <v>56</v>
      </c>
      <c r="E153" s="42" t="s">
        <v>51</v>
      </c>
    </row>
    <row r="154" spans="1:16" ht="114.75" x14ac:dyDescent="0.2">
      <c r="A154" t="s">
        <v>57</v>
      </c>
      <c r="E154" s="41" t="s">
        <v>200</v>
      </c>
    </row>
    <row r="155" spans="1:16" x14ac:dyDescent="0.2">
      <c r="A155" t="s">
        <v>49</v>
      </c>
      <c r="B155" s="36" t="s">
        <v>201</v>
      </c>
      <c r="C155" s="36" t="s">
        <v>202</v>
      </c>
      <c r="D155" s="37" t="s">
        <v>51</v>
      </c>
      <c r="E155" s="13" t="s">
        <v>203</v>
      </c>
      <c r="F155" s="38" t="s">
        <v>82</v>
      </c>
      <c r="G155" s="39">
        <v>2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51</v>
      </c>
    </row>
    <row r="157" spans="1:16" x14ac:dyDescent="0.2">
      <c r="A157" s="37" t="s">
        <v>56</v>
      </c>
      <c r="E157" s="42" t="s">
        <v>51</v>
      </c>
    </row>
    <row r="158" spans="1:16" ht="140.25" x14ac:dyDescent="0.2">
      <c r="A158" t="s">
        <v>57</v>
      </c>
      <c r="E158" s="41" t="s">
        <v>204</v>
      </c>
    </row>
    <row r="159" spans="1:16" ht="25.5" x14ac:dyDescent="0.2">
      <c r="A159" t="s">
        <v>49</v>
      </c>
      <c r="B159" s="36" t="s">
        <v>205</v>
      </c>
      <c r="C159" s="36" t="s">
        <v>206</v>
      </c>
      <c r="D159" s="37" t="s">
        <v>51</v>
      </c>
      <c r="E159" s="13" t="s">
        <v>207</v>
      </c>
      <c r="F159" s="38" t="s">
        <v>82</v>
      </c>
      <c r="G159" s="39">
        <v>1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51</v>
      </c>
    </row>
    <row r="161" spans="1:16" x14ac:dyDescent="0.2">
      <c r="A161" s="37" t="s">
        <v>56</v>
      </c>
      <c r="E161" s="42" t="s">
        <v>51</v>
      </c>
    </row>
    <row r="162" spans="1:16" ht="102" x14ac:dyDescent="0.2">
      <c r="A162" t="s">
        <v>57</v>
      </c>
      <c r="E162" s="41" t="s">
        <v>208</v>
      </c>
    </row>
    <row r="163" spans="1:16" x14ac:dyDescent="0.2">
      <c r="A163" t="s">
        <v>49</v>
      </c>
      <c r="B163" s="36" t="s">
        <v>209</v>
      </c>
      <c r="C163" s="36" t="s">
        <v>210</v>
      </c>
      <c r="D163" s="37" t="s">
        <v>51</v>
      </c>
      <c r="E163" s="13" t="s">
        <v>211</v>
      </c>
      <c r="F163" s="38" t="s">
        <v>82</v>
      </c>
      <c r="G163" s="39">
        <v>1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51</v>
      </c>
    </row>
    <row r="165" spans="1:16" x14ac:dyDescent="0.2">
      <c r="A165" s="37" t="s">
        <v>56</v>
      </c>
      <c r="E165" s="42" t="s">
        <v>51</v>
      </c>
    </row>
    <row r="166" spans="1:16" ht="76.5" x14ac:dyDescent="0.2">
      <c r="A166" t="s">
        <v>57</v>
      </c>
      <c r="E166" s="41" t="s">
        <v>212</v>
      </c>
    </row>
    <row r="167" spans="1:16" ht="25.5" x14ac:dyDescent="0.2">
      <c r="A167" t="s">
        <v>49</v>
      </c>
      <c r="B167" s="36" t="s">
        <v>213</v>
      </c>
      <c r="C167" s="36" t="s">
        <v>214</v>
      </c>
      <c r="D167" s="37" t="s">
        <v>51</v>
      </c>
      <c r="E167" s="13" t="s">
        <v>215</v>
      </c>
      <c r="F167" s="38" t="s">
        <v>82</v>
      </c>
      <c r="G167" s="39">
        <v>1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54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51</v>
      </c>
    </row>
    <row r="169" spans="1:16" x14ac:dyDescent="0.2">
      <c r="A169" s="37" t="s">
        <v>56</v>
      </c>
      <c r="E169" s="42" t="s">
        <v>51</v>
      </c>
    </row>
    <row r="170" spans="1:16" ht="140.25" x14ac:dyDescent="0.2">
      <c r="A170" t="s">
        <v>57</v>
      </c>
      <c r="E170" s="41" t="s">
        <v>216</v>
      </c>
    </row>
    <row r="171" spans="1:16" x14ac:dyDescent="0.2">
      <c r="A171" t="s">
        <v>49</v>
      </c>
      <c r="B171" s="36" t="s">
        <v>217</v>
      </c>
      <c r="C171" s="36" t="s">
        <v>218</v>
      </c>
      <c r="D171" s="37" t="s">
        <v>51</v>
      </c>
      <c r="E171" s="13" t="s">
        <v>219</v>
      </c>
      <c r="F171" s="38" t="s">
        <v>82</v>
      </c>
      <c r="G171" s="39">
        <v>1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54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51</v>
      </c>
    </row>
    <row r="173" spans="1:16" x14ac:dyDescent="0.2">
      <c r="A173" s="37" t="s">
        <v>56</v>
      </c>
      <c r="E173" s="42" t="s">
        <v>51</v>
      </c>
    </row>
    <row r="174" spans="1:16" ht="114.75" x14ac:dyDescent="0.2">
      <c r="A174" t="s">
        <v>57</v>
      </c>
      <c r="E174" s="41" t="s">
        <v>220</v>
      </c>
    </row>
    <row r="175" spans="1:16" x14ac:dyDescent="0.2">
      <c r="A175" t="s">
        <v>49</v>
      </c>
      <c r="B175" s="36" t="s">
        <v>221</v>
      </c>
      <c r="C175" s="36" t="s">
        <v>222</v>
      </c>
      <c r="D175" s="37" t="s">
        <v>51</v>
      </c>
      <c r="E175" s="13" t="s">
        <v>223</v>
      </c>
      <c r="F175" s="38" t="s">
        <v>82</v>
      </c>
      <c r="G175" s="39">
        <v>1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54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51</v>
      </c>
    </row>
    <row r="177" spans="1:16" x14ac:dyDescent="0.2">
      <c r="A177" s="37" t="s">
        <v>56</v>
      </c>
      <c r="E177" s="42" t="s">
        <v>51</v>
      </c>
    </row>
    <row r="178" spans="1:16" ht="127.5" x14ac:dyDescent="0.2">
      <c r="A178" t="s">
        <v>57</v>
      </c>
      <c r="E178" s="41" t="s">
        <v>224</v>
      </c>
    </row>
    <row r="179" spans="1:16" x14ac:dyDescent="0.2">
      <c r="A179" t="s">
        <v>49</v>
      </c>
      <c r="B179" s="36" t="s">
        <v>225</v>
      </c>
      <c r="C179" s="36" t="s">
        <v>226</v>
      </c>
      <c r="D179" s="37" t="s">
        <v>51</v>
      </c>
      <c r="E179" s="13" t="s">
        <v>227</v>
      </c>
      <c r="F179" s="38" t="s">
        <v>228</v>
      </c>
      <c r="G179" s="39">
        <v>1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54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51</v>
      </c>
    </row>
    <row r="181" spans="1:16" x14ac:dyDescent="0.2">
      <c r="A181" s="37" t="s">
        <v>56</v>
      </c>
      <c r="E181" s="42" t="s">
        <v>51</v>
      </c>
    </row>
    <row r="182" spans="1:16" ht="51" x14ac:dyDescent="0.2">
      <c r="A182" t="s">
        <v>57</v>
      </c>
      <c r="E182" s="41" t="s">
        <v>229</v>
      </c>
    </row>
    <row r="183" spans="1:16" ht="25.5" x14ac:dyDescent="0.2">
      <c r="A183" t="s">
        <v>49</v>
      </c>
      <c r="B183" s="36" t="s">
        <v>230</v>
      </c>
      <c r="C183" s="36" t="s">
        <v>231</v>
      </c>
      <c r="D183" s="37" t="s">
        <v>51</v>
      </c>
      <c r="E183" s="13" t="s">
        <v>232</v>
      </c>
      <c r="F183" s="38" t="s">
        <v>82</v>
      </c>
      <c r="G183" s="39">
        <v>1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54</v>
      </c>
      <c r="O183">
        <f>(M183*0)/100</f>
        <v>0</v>
      </c>
      <c r="P183" t="s">
        <v>233</v>
      </c>
    </row>
    <row r="184" spans="1:16" x14ac:dyDescent="0.2">
      <c r="A184" s="37" t="s">
        <v>55</v>
      </c>
      <c r="E184" s="41" t="s">
        <v>51</v>
      </c>
    </row>
    <row r="185" spans="1:16" x14ac:dyDescent="0.2">
      <c r="A185" s="37" t="s">
        <v>56</v>
      </c>
      <c r="E185" s="42" t="s">
        <v>51</v>
      </c>
    </row>
    <row r="186" spans="1:16" ht="76.5" x14ac:dyDescent="0.2">
      <c r="A186" t="s">
        <v>57</v>
      </c>
      <c r="E186" s="41" t="s">
        <v>234</v>
      </c>
    </row>
    <row r="187" spans="1:16" x14ac:dyDescent="0.2">
      <c r="A187" t="s">
        <v>49</v>
      </c>
      <c r="B187" s="36" t="s">
        <v>235</v>
      </c>
      <c r="C187" s="36" t="s">
        <v>236</v>
      </c>
      <c r="D187" s="37" t="s">
        <v>51</v>
      </c>
      <c r="E187" s="13" t="s">
        <v>237</v>
      </c>
      <c r="F187" s="38" t="s">
        <v>76</v>
      </c>
      <c r="G187" s="39">
        <v>4110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54</v>
      </c>
      <c r="O187">
        <f>(M187*0)/100</f>
        <v>0</v>
      </c>
      <c r="P187" t="s">
        <v>233</v>
      </c>
    </row>
    <row r="188" spans="1:16" x14ac:dyDescent="0.2">
      <c r="A188" s="37" t="s">
        <v>55</v>
      </c>
      <c r="E188" s="41" t="s">
        <v>238</v>
      </c>
    </row>
    <row r="189" spans="1:16" x14ac:dyDescent="0.2">
      <c r="A189" s="37" t="s">
        <v>56</v>
      </c>
      <c r="E189" s="42" t="s">
        <v>51</v>
      </c>
    </row>
    <row r="190" spans="1:16" ht="153" x14ac:dyDescent="0.2">
      <c r="A190" t="s">
        <v>57</v>
      </c>
      <c r="E190" s="41" t="s">
        <v>239</v>
      </c>
    </row>
    <row r="191" spans="1:16" x14ac:dyDescent="0.2">
      <c r="A191" t="s">
        <v>49</v>
      </c>
      <c r="B191" s="36" t="s">
        <v>240</v>
      </c>
      <c r="C191" s="36" t="s">
        <v>241</v>
      </c>
      <c r="D191" s="37" t="s">
        <v>51</v>
      </c>
      <c r="E191" s="13" t="s">
        <v>242</v>
      </c>
      <c r="F191" s="38" t="s">
        <v>76</v>
      </c>
      <c r="G191" s="39">
        <v>4110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54</v>
      </c>
      <c r="O191">
        <f>(M191*0)/100</f>
        <v>0</v>
      </c>
      <c r="P191" t="s">
        <v>233</v>
      </c>
    </row>
    <row r="192" spans="1:16" x14ac:dyDescent="0.2">
      <c r="A192" s="37" t="s">
        <v>55</v>
      </c>
      <c r="E192" s="41" t="s">
        <v>238</v>
      </c>
    </row>
    <row r="193" spans="1:16" x14ac:dyDescent="0.2">
      <c r="A193" s="37" t="s">
        <v>56</v>
      </c>
      <c r="E193" s="42" t="s">
        <v>51</v>
      </c>
    </row>
    <row r="194" spans="1:16" ht="114.75" x14ac:dyDescent="0.2">
      <c r="A194" t="s">
        <v>57</v>
      </c>
      <c r="E194" s="41" t="s">
        <v>243</v>
      </c>
    </row>
    <row r="195" spans="1:16" x14ac:dyDescent="0.2">
      <c r="A195" t="s">
        <v>49</v>
      </c>
      <c r="B195" s="36" t="s">
        <v>244</v>
      </c>
      <c r="C195" s="36" t="s">
        <v>245</v>
      </c>
      <c r="D195" s="37" t="s">
        <v>51</v>
      </c>
      <c r="E195" s="13" t="s">
        <v>246</v>
      </c>
      <c r="F195" s="38" t="s">
        <v>247</v>
      </c>
      <c r="G195" s="39">
        <v>4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54</v>
      </c>
      <c r="O195">
        <f>(M195*0)/100</f>
        <v>0</v>
      </c>
      <c r="P195" t="s">
        <v>233</v>
      </c>
    </row>
    <row r="196" spans="1:16" x14ac:dyDescent="0.2">
      <c r="A196" s="37" t="s">
        <v>55</v>
      </c>
      <c r="E196" s="41" t="s">
        <v>51</v>
      </c>
    </row>
    <row r="197" spans="1:16" x14ac:dyDescent="0.2">
      <c r="A197" s="37" t="s">
        <v>56</v>
      </c>
      <c r="E197" s="42" t="s">
        <v>51</v>
      </c>
    </row>
    <row r="198" spans="1:16" ht="127.5" x14ac:dyDescent="0.2">
      <c r="A198" t="s">
        <v>57</v>
      </c>
      <c r="E198" s="41" t="s">
        <v>248</v>
      </c>
    </row>
    <row r="199" spans="1:16" x14ac:dyDescent="0.2">
      <c r="A199" t="s">
        <v>49</v>
      </c>
      <c r="B199" s="36" t="s">
        <v>249</v>
      </c>
      <c r="C199" s="36" t="s">
        <v>250</v>
      </c>
      <c r="D199" s="37" t="s">
        <v>51</v>
      </c>
      <c r="E199" s="13" t="s">
        <v>251</v>
      </c>
      <c r="F199" s="38" t="s">
        <v>76</v>
      </c>
      <c r="G199" s="39">
        <v>4110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54</v>
      </c>
      <c r="O199">
        <f>(M199*0)/100</f>
        <v>0</v>
      </c>
      <c r="P199" t="s">
        <v>233</v>
      </c>
    </row>
    <row r="200" spans="1:16" x14ac:dyDescent="0.2">
      <c r="A200" s="37" t="s">
        <v>55</v>
      </c>
      <c r="E200" s="41" t="s">
        <v>51</v>
      </c>
    </row>
    <row r="201" spans="1:16" x14ac:dyDescent="0.2">
      <c r="A201" s="37" t="s">
        <v>56</v>
      </c>
      <c r="E201" s="42" t="s">
        <v>51</v>
      </c>
    </row>
    <row r="202" spans="1:16" ht="127.5" x14ac:dyDescent="0.2">
      <c r="A202" t="s">
        <v>57</v>
      </c>
      <c r="E202" s="41" t="s">
        <v>252</v>
      </c>
    </row>
    <row r="203" spans="1:16" x14ac:dyDescent="0.2">
      <c r="A203" t="s">
        <v>49</v>
      </c>
      <c r="B203" s="36" t="s">
        <v>253</v>
      </c>
      <c r="C203" s="36" t="s">
        <v>254</v>
      </c>
      <c r="D203" s="37" t="s">
        <v>51</v>
      </c>
      <c r="E203" s="13" t="s">
        <v>255</v>
      </c>
      <c r="F203" s="38" t="s">
        <v>82</v>
      </c>
      <c r="G203" s="39">
        <v>8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54</v>
      </c>
      <c r="O203">
        <f>(M203*0)/100</f>
        <v>0</v>
      </c>
      <c r="P203" t="s">
        <v>233</v>
      </c>
    </row>
    <row r="204" spans="1:16" x14ac:dyDescent="0.2">
      <c r="A204" s="37" t="s">
        <v>55</v>
      </c>
      <c r="E204" s="41" t="s">
        <v>51</v>
      </c>
    </row>
    <row r="205" spans="1:16" x14ac:dyDescent="0.2">
      <c r="A205" s="37" t="s">
        <v>56</v>
      </c>
      <c r="E205" s="42" t="s">
        <v>51</v>
      </c>
    </row>
    <row r="206" spans="1:16" ht="178.5" x14ac:dyDescent="0.2">
      <c r="A206" t="s">
        <v>57</v>
      </c>
      <c r="E206" s="41" t="s">
        <v>256</v>
      </c>
    </row>
    <row r="207" spans="1:16" ht="25.5" x14ac:dyDescent="0.2">
      <c r="A207" t="s">
        <v>49</v>
      </c>
      <c r="B207" s="36" t="s">
        <v>257</v>
      </c>
      <c r="C207" s="36" t="s">
        <v>258</v>
      </c>
      <c r="D207" s="37" t="s">
        <v>51</v>
      </c>
      <c r="E207" s="13" t="s">
        <v>259</v>
      </c>
      <c r="F207" s="38" t="s">
        <v>76</v>
      </c>
      <c r="G207" s="39">
        <v>40</v>
      </c>
      <c r="H207" s="38">
        <v>0</v>
      </c>
      <c r="I207" s="38">
        <f>ROUND(G207*H207,6)</f>
        <v>0</v>
      </c>
      <c r="L207" s="40">
        <v>0</v>
      </c>
      <c r="M207" s="34">
        <f>ROUND(ROUND(L207,2)*ROUND(G207,3),2)</f>
        <v>0</v>
      </c>
      <c r="N207" s="38" t="s">
        <v>54</v>
      </c>
      <c r="O207">
        <f>(M207*0)/100</f>
        <v>0</v>
      </c>
      <c r="P207" t="s">
        <v>233</v>
      </c>
    </row>
    <row r="208" spans="1:16" x14ac:dyDescent="0.2">
      <c r="A208" s="37" t="s">
        <v>55</v>
      </c>
      <c r="E208" s="41" t="s">
        <v>51</v>
      </c>
    </row>
    <row r="209" spans="1:16" x14ac:dyDescent="0.2">
      <c r="A209" s="37" t="s">
        <v>56</v>
      </c>
      <c r="E209" s="42" t="s">
        <v>51</v>
      </c>
    </row>
    <row r="210" spans="1:16" ht="89.25" x14ac:dyDescent="0.2">
      <c r="A210" t="s">
        <v>57</v>
      </c>
      <c r="E210" s="41" t="s">
        <v>260</v>
      </c>
    </row>
    <row r="211" spans="1:16" ht="25.5" x14ac:dyDescent="0.2">
      <c r="A211" t="s">
        <v>49</v>
      </c>
      <c r="B211" s="36" t="s">
        <v>261</v>
      </c>
      <c r="C211" s="36" t="s">
        <v>262</v>
      </c>
      <c r="D211" s="37" t="s">
        <v>51</v>
      </c>
      <c r="E211" s="13" t="s">
        <v>263</v>
      </c>
      <c r="F211" s="38" t="s">
        <v>264</v>
      </c>
      <c r="G211" s="39">
        <v>0.6</v>
      </c>
      <c r="H211" s="38">
        <v>0</v>
      </c>
      <c r="I211" s="38">
        <f>ROUND(G211*H211,6)</f>
        <v>0</v>
      </c>
      <c r="L211" s="40">
        <v>0</v>
      </c>
      <c r="M211" s="34">
        <f>ROUND(ROUND(L211,2)*ROUND(G211,3),2)</f>
        <v>0</v>
      </c>
      <c r="N211" s="38" t="s">
        <v>54</v>
      </c>
      <c r="O211">
        <f>(M211*0)/100</f>
        <v>0</v>
      </c>
      <c r="P211" t="s">
        <v>233</v>
      </c>
    </row>
    <row r="212" spans="1:16" x14ac:dyDescent="0.2">
      <c r="A212" s="37" t="s">
        <v>55</v>
      </c>
      <c r="E212" s="41" t="s">
        <v>51</v>
      </c>
    </row>
    <row r="213" spans="1:16" x14ac:dyDescent="0.2">
      <c r="A213" s="37" t="s">
        <v>56</v>
      </c>
      <c r="E213" s="42" t="s">
        <v>265</v>
      </c>
    </row>
    <row r="214" spans="1:16" ht="153" x14ac:dyDescent="0.2">
      <c r="A214" t="s">
        <v>57</v>
      </c>
      <c r="E214" s="41" t="s">
        <v>266</v>
      </c>
    </row>
    <row r="215" spans="1:16" ht="25.5" x14ac:dyDescent="0.2">
      <c r="A215" t="s">
        <v>49</v>
      </c>
      <c r="B215" s="36" t="s">
        <v>267</v>
      </c>
      <c r="C215" s="36" t="s">
        <v>268</v>
      </c>
      <c r="D215" s="37" t="s">
        <v>51</v>
      </c>
      <c r="E215" s="13" t="s">
        <v>269</v>
      </c>
      <c r="F215" s="38" t="s">
        <v>76</v>
      </c>
      <c r="G215" s="39">
        <v>60</v>
      </c>
      <c r="H215" s="38">
        <v>0</v>
      </c>
      <c r="I215" s="38">
        <f>ROUND(G215*H215,6)</f>
        <v>0</v>
      </c>
      <c r="L215" s="40">
        <v>0</v>
      </c>
      <c r="M215" s="34">
        <f>ROUND(ROUND(L215,2)*ROUND(G215,3),2)</f>
        <v>0</v>
      </c>
      <c r="N215" s="38" t="s">
        <v>54</v>
      </c>
      <c r="O215">
        <f>(M215*0)/100</f>
        <v>0</v>
      </c>
      <c r="P215" t="s">
        <v>233</v>
      </c>
    </row>
    <row r="216" spans="1:16" x14ac:dyDescent="0.2">
      <c r="A216" s="37" t="s">
        <v>55</v>
      </c>
      <c r="E216" s="41" t="s">
        <v>51</v>
      </c>
    </row>
    <row r="217" spans="1:16" x14ac:dyDescent="0.2">
      <c r="A217" s="37" t="s">
        <v>56</v>
      </c>
      <c r="E217" s="42" t="s">
        <v>51</v>
      </c>
    </row>
    <row r="218" spans="1:16" ht="114.75" x14ac:dyDescent="0.2">
      <c r="A218" t="s">
        <v>57</v>
      </c>
      <c r="E218" s="41" t="s">
        <v>243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COUNTIFS(L8:L34,"=0",A8:A34,"P")+COUNTIFS(L8:L34,"",A8:A34,"P")+SUM(Q8:Q34)</f>
        <v>7</v>
      </c>
    </row>
    <row r="8" spans="1:20" x14ac:dyDescent="0.2">
      <c r="A8" t="s">
        <v>44</v>
      </c>
      <c r="C8" s="30" t="s">
        <v>272</v>
      </c>
      <c r="E8" s="32" t="s">
        <v>271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79</v>
      </c>
      <c r="J9" s="34">
        <f>0</f>
        <v>0</v>
      </c>
      <c r="K9" s="34">
        <f>0</f>
        <v>0</v>
      </c>
      <c r="L9" s="34">
        <f>0+L10+L14+L18+L22+L26+L30+L34</f>
        <v>0</v>
      </c>
      <c r="M9" s="34">
        <f>0+M10+M14+M18+M22+M26+M30+M34</f>
        <v>0</v>
      </c>
    </row>
    <row r="10" spans="1:20" x14ac:dyDescent="0.2">
      <c r="A10" t="s">
        <v>49</v>
      </c>
      <c r="B10" s="36" t="s">
        <v>47</v>
      </c>
      <c r="C10" s="36" t="s">
        <v>273</v>
      </c>
      <c r="D10" s="37" t="s">
        <v>51</v>
      </c>
      <c r="E10" s="13" t="s">
        <v>274</v>
      </c>
      <c r="F10" s="38" t="s">
        <v>82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(M10*0)/100</f>
        <v>0</v>
      </c>
      <c r="P10" t="s">
        <v>233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56</v>
      </c>
      <c r="E12" s="42" t="s">
        <v>51</v>
      </c>
    </row>
    <row r="13" spans="1:20" ht="114.75" x14ac:dyDescent="0.2">
      <c r="A13" t="s">
        <v>57</v>
      </c>
      <c r="E13" s="41" t="s">
        <v>275</v>
      </c>
    </row>
    <row r="14" spans="1:20" x14ac:dyDescent="0.2">
      <c r="A14" t="s">
        <v>49</v>
      </c>
      <c r="B14" s="36" t="s">
        <v>27</v>
      </c>
      <c r="C14" s="36" t="s">
        <v>276</v>
      </c>
      <c r="D14" s="37" t="s">
        <v>51</v>
      </c>
      <c r="E14" s="13" t="s">
        <v>277</v>
      </c>
      <c r="F14" s="38" t="s">
        <v>82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(M14*0)/100</f>
        <v>0</v>
      </c>
      <c r="P14" t="s">
        <v>233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56</v>
      </c>
      <c r="E16" s="42" t="s">
        <v>51</v>
      </c>
    </row>
    <row r="17" spans="1:16" ht="127.5" x14ac:dyDescent="0.2">
      <c r="A17" t="s">
        <v>57</v>
      </c>
      <c r="E17" s="41" t="s">
        <v>278</v>
      </c>
    </row>
    <row r="18" spans="1:16" x14ac:dyDescent="0.2">
      <c r="A18" t="s">
        <v>49</v>
      </c>
      <c r="B18" s="36" t="s">
        <v>26</v>
      </c>
      <c r="C18" s="36" t="s">
        <v>197</v>
      </c>
      <c r="D18" s="37" t="s">
        <v>51</v>
      </c>
      <c r="E18" s="13" t="s">
        <v>198</v>
      </c>
      <c r="F18" s="38" t="s">
        <v>199</v>
      </c>
      <c r="G18" s="39">
        <v>40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(M18*0)/100</f>
        <v>0</v>
      </c>
      <c r="P18" t="s">
        <v>233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56</v>
      </c>
      <c r="E20" s="42" t="s">
        <v>51</v>
      </c>
    </row>
    <row r="21" spans="1:16" ht="114.75" x14ac:dyDescent="0.2">
      <c r="A21" t="s">
        <v>57</v>
      </c>
      <c r="E21" s="41" t="s">
        <v>279</v>
      </c>
    </row>
    <row r="22" spans="1:16" x14ac:dyDescent="0.2">
      <c r="A22" t="s">
        <v>49</v>
      </c>
      <c r="B22" s="36" t="s">
        <v>66</v>
      </c>
      <c r="C22" s="36" t="s">
        <v>202</v>
      </c>
      <c r="D22" s="37" t="s">
        <v>51</v>
      </c>
      <c r="E22" s="13" t="s">
        <v>203</v>
      </c>
      <c r="F22" s="38" t="s">
        <v>82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(M22*0)/100</f>
        <v>0</v>
      </c>
      <c r="P22" t="s">
        <v>233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56</v>
      </c>
      <c r="E24" s="42" t="s">
        <v>51</v>
      </c>
    </row>
    <row r="25" spans="1:16" ht="140.25" x14ac:dyDescent="0.2">
      <c r="A25" t="s">
        <v>57</v>
      </c>
      <c r="E25" s="41" t="s">
        <v>280</v>
      </c>
    </row>
    <row r="26" spans="1:16" ht="25.5" x14ac:dyDescent="0.2">
      <c r="A26" t="s">
        <v>49</v>
      </c>
      <c r="B26" s="36" t="s">
        <v>70</v>
      </c>
      <c r="C26" s="36" t="s">
        <v>206</v>
      </c>
      <c r="D26" s="37" t="s">
        <v>51</v>
      </c>
      <c r="E26" s="13" t="s">
        <v>207</v>
      </c>
      <c r="F26" s="38" t="s">
        <v>82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(M26*0)/100</f>
        <v>0</v>
      </c>
      <c r="P26" t="s">
        <v>233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56</v>
      </c>
      <c r="E28" s="42" t="s">
        <v>51</v>
      </c>
    </row>
    <row r="29" spans="1:16" ht="102" x14ac:dyDescent="0.2">
      <c r="A29" t="s">
        <v>57</v>
      </c>
      <c r="E29" s="41" t="s">
        <v>281</v>
      </c>
    </row>
    <row r="30" spans="1:16" x14ac:dyDescent="0.2">
      <c r="A30" t="s">
        <v>49</v>
      </c>
      <c r="B30" s="36" t="s">
        <v>73</v>
      </c>
      <c r="C30" s="36" t="s">
        <v>210</v>
      </c>
      <c r="D30" s="37" t="s">
        <v>51</v>
      </c>
      <c r="E30" s="13" t="s">
        <v>211</v>
      </c>
      <c r="F30" s="38" t="s">
        <v>82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(M30*0)/100</f>
        <v>0</v>
      </c>
      <c r="P30" t="s">
        <v>233</v>
      </c>
    </row>
    <row r="31" spans="1:16" x14ac:dyDescent="0.2">
      <c r="A31" s="37" t="s">
        <v>55</v>
      </c>
      <c r="E31" s="41" t="s">
        <v>51</v>
      </c>
    </row>
    <row r="32" spans="1:16" x14ac:dyDescent="0.2">
      <c r="A32" s="37" t="s">
        <v>56</v>
      </c>
      <c r="E32" s="42" t="s">
        <v>51</v>
      </c>
    </row>
    <row r="33" spans="1:16" ht="76.5" x14ac:dyDescent="0.2">
      <c r="A33" t="s">
        <v>57</v>
      </c>
      <c r="E33" s="41" t="s">
        <v>282</v>
      </c>
    </row>
    <row r="34" spans="1:16" x14ac:dyDescent="0.2">
      <c r="A34" t="s">
        <v>49</v>
      </c>
      <c r="B34" s="36" t="s">
        <v>78</v>
      </c>
      <c r="C34" s="36" t="s">
        <v>283</v>
      </c>
      <c r="D34" s="37" t="s">
        <v>51</v>
      </c>
      <c r="E34" s="13" t="s">
        <v>284</v>
      </c>
      <c r="F34" s="38" t="s">
        <v>228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(M34*0)/100</f>
        <v>0</v>
      </c>
      <c r="P34" t="s">
        <v>233</v>
      </c>
    </row>
    <row r="35" spans="1:16" x14ac:dyDescent="0.2">
      <c r="A35" s="37" t="s">
        <v>55</v>
      </c>
      <c r="E35" s="41" t="s">
        <v>51</v>
      </c>
    </row>
    <row r="36" spans="1:16" x14ac:dyDescent="0.2">
      <c r="A36" s="37" t="s">
        <v>56</v>
      </c>
      <c r="E36" s="42" t="s">
        <v>51</v>
      </c>
    </row>
    <row r="37" spans="1:16" x14ac:dyDescent="0.2">
      <c r="A37" t="s">
        <v>57</v>
      </c>
      <c r="E37" s="41" t="s">
        <v>285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286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286</v>
      </c>
      <c r="D4" s="9"/>
      <c r="E4" s="3" t="s">
        <v>287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COUNTIFS(L8:L99,"=0",A8:A99,"P")+COUNTIFS(L8:L99,"",A8:A99,"P")+SUM(Q8:Q99)</f>
        <v>22</v>
      </c>
    </row>
    <row r="8" spans="1:20" x14ac:dyDescent="0.2">
      <c r="A8" t="s">
        <v>44</v>
      </c>
      <c r="C8" s="30" t="s">
        <v>289</v>
      </c>
      <c r="E8" s="32" t="s">
        <v>287</v>
      </c>
      <c r="J8" s="31">
        <f>0+J9+J22+J31+J36+J81+J86</f>
        <v>0</v>
      </c>
      <c r="K8" s="31">
        <f>0+K9+K22+K31+K36+K81+K86</f>
        <v>0</v>
      </c>
      <c r="L8" s="31">
        <f>0+L9+L22+L31+L36+L81+L86</f>
        <v>0</v>
      </c>
      <c r="M8" s="31">
        <f>0+M9+M22+M31+M36+M81+M86</f>
        <v>0</v>
      </c>
    </row>
    <row r="9" spans="1:20" x14ac:dyDescent="0.2">
      <c r="A9" t="s">
        <v>46</v>
      </c>
      <c r="C9" s="33" t="s">
        <v>233</v>
      </c>
      <c r="E9" s="35" t="s">
        <v>290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47</v>
      </c>
      <c r="C10" s="36" t="s">
        <v>291</v>
      </c>
      <c r="D10" s="37" t="s">
        <v>51</v>
      </c>
      <c r="E10" s="13" t="s">
        <v>292</v>
      </c>
      <c r="F10" s="38" t="s">
        <v>293</v>
      </c>
      <c r="G10" s="39">
        <v>984.94899999999996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294</v>
      </c>
    </row>
    <row r="12" spans="1:20" x14ac:dyDescent="0.2">
      <c r="A12" s="37" t="s">
        <v>56</v>
      </c>
      <c r="E12" s="42" t="s">
        <v>295</v>
      </c>
    </row>
    <row r="13" spans="1:20" ht="140.25" x14ac:dyDescent="0.2">
      <c r="A13" t="s">
        <v>57</v>
      </c>
      <c r="E13" s="41" t="s">
        <v>296</v>
      </c>
    </row>
    <row r="14" spans="1:20" ht="25.5" x14ac:dyDescent="0.2">
      <c r="A14" t="s">
        <v>49</v>
      </c>
      <c r="B14" s="36" t="s">
        <v>27</v>
      </c>
      <c r="C14" s="36" t="s">
        <v>297</v>
      </c>
      <c r="D14" s="37" t="s">
        <v>51</v>
      </c>
      <c r="E14" s="13" t="s">
        <v>298</v>
      </c>
      <c r="F14" s="38" t="s">
        <v>293</v>
      </c>
      <c r="G14" s="39">
        <v>758.60599999999999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299</v>
      </c>
    </row>
    <row r="16" spans="1:20" x14ac:dyDescent="0.2">
      <c r="A16" s="37" t="s">
        <v>56</v>
      </c>
      <c r="E16" s="42" t="s">
        <v>300</v>
      </c>
    </row>
    <row r="17" spans="1:16" ht="140.25" x14ac:dyDescent="0.2">
      <c r="A17" t="s">
        <v>57</v>
      </c>
      <c r="E17" s="41" t="s">
        <v>301</v>
      </c>
    </row>
    <row r="18" spans="1:16" ht="25.5" x14ac:dyDescent="0.2">
      <c r="A18" t="s">
        <v>49</v>
      </c>
      <c r="B18" s="36" t="s">
        <v>26</v>
      </c>
      <c r="C18" s="36" t="s">
        <v>302</v>
      </c>
      <c r="D18" s="37" t="s">
        <v>51</v>
      </c>
      <c r="E18" s="13" t="s">
        <v>303</v>
      </c>
      <c r="F18" s="38" t="s">
        <v>293</v>
      </c>
      <c r="G18" s="39">
        <v>80.991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56</v>
      </c>
      <c r="E20" s="42" t="s">
        <v>304</v>
      </c>
    </row>
    <row r="21" spans="1:16" ht="140.25" x14ac:dyDescent="0.2">
      <c r="A21" t="s">
        <v>57</v>
      </c>
      <c r="E21" s="41" t="s">
        <v>305</v>
      </c>
    </row>
    <row r="22" spans="1:16" x14ac:dyDescent="0.2">
      <c r="A22" t="s">
        <v>46</v>
      </c>
      <c r="C22" s="33" t="s">
        <v>47</v>
      </c>
      <c r="E22" s="35" t="s">
        <v>48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49</v>
      </c>
      <c r="B23" s="36" t="s">
        <v>66</v>
      </c>
      <c r="C23" s="36" t="s">
        <v>306</v>
      </c>
      <c r="D23" s="37" t="s">
        <v>51</v>
      </c>
      <c r="E23" s="13" t="s">
        <v>307</v>
      </c>
      <c r="F23" s="38" t="s">
        <v>61</v>
      </c>
      <c r="G23" s="39">
        <v>378.82600000000002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308</v>
      </c>
    </row>
    <row r="25" spans="1:16" x14ac:dyDescent="0.2">
      <c r="A25" s="37" t="s">
        <v>56</v>
      </c>
      <c r="E25" s="42" t="s">
        <v>309</v>
      </c>
    </row>
    <row r="26" spans="1:16" ht="369.75" x14ac:dyDescent="0.2">
      <c r="A26" t="s">
        <v>57</v>
      </c>
      <c r="E26" s="41" t="s">
        <v>310</v>
      </c>
    </row>
    <row r="27" spans="1:16" x14ac:dyDescent="0.2">
      <c r="A27" t="s">
        <v>49</v>
      </c>
      <c r="B27" s="36" t="s">
        <v>70</v>
      </c>
      <c r="C27" s="36" t="s">
        <v>311</v>
      </c>
      <c r="D27" s="37" t="s">
        <v>51</v>
      </c>
      <c r="E27" s="13" t="s">
        <v>312</v>
      </c>
      <c r="F27" s="38" t="s">
        <v>53</v>
      </c>
      <c r="G27" s="39">
        <v>1355.79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313</v>
      </c>
    </row>
    <row r="29" spans="1:16" x14ac:dyDescent="0.2">
      <c r="A29" s="37" t="s">
        <v>56</v>
      </c>
      <c r="E29" s="42" t="s">
        <v>314</v>
      </c>
    </row>
    <row r="30" spans="1:16" ht="25.5" x14ac:dyDescent="0.2">
      <c r="A30" t="s">
        <v>57</v>
      </c>
      <c r="E30" s="41" t="s">
        <v>315</v>
      </c>
    </row>
    <row r="31" spans="1:16" x14ac:dyDescent="0.2">
      <c r="A31" t="s">
        <v>46</v>
      </c>
      <c r="C31" s="33" t="s">
        <v>27</v>
      </c>
      <c r="E31" s="35" t="s">
        <v>316</v>
      </c>
      <c r="J31" s="34">
        <f>0</f>
        <v>0</v>
      </c>
      <c r="K31" s="34">
        <f>0</f>
        <v>0</v>
      </c>
      <c r="L31" s="34">
        <f>0+L32</f>
        <v>0</v>
      </c>
      <c r="M31" s="34">
        <f>0+M32</f>
        <v>0</v>
      </c>
    </row>
    <row r="32" spans="1:16" x14ac:dyDescent="0.2">
      <c r="A32" t="s">
        <v>49</v>
      </c>
      <c r="B32" s="36" t="s">
        <v>73</v>
      </c>
      <c r="C32" s="36" t="s">
        <v>317</v>
      </c>
      <c r="D32" s="37" t="s">
        <v>51</v>
      </c>
      <c r="E32" s="13" t="s">
        <v>318</v>
      </c>
      <c r="F32" s="38" t="s">
        <v>76</v>
      </c>
      <c r="G32" s="39">
        <v>51.807000000000002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54</v>
      </c>
      <c r="O32">
        <f>(M32*21)/100</f>
        <v>0</v>
      </c>
      <c r="P32" t="s">
        <v>27</v>
      </c>
    </row>
    <row r="33" spans="1:16" x14ac:dyDescent="0.2">
      <c r="A33" s="37" t="s">
        <v>55</v>
      </c>
      <c r="E33" s="41" t="s">
        <v>319</v>
      </c>
    </row>
    <row r="34" spans="1:16" x14ac:dyDescent="0.2">
      <c r="A34" s="37" t="s">
        <v>56</v>
      </c>
      <c r="E34" s="42" t="s">
        <v>320</v>
      </c>
    </row>
    <row r="35" spans="1:16" ht="165.75" x14ac:dyDescent="0.2">
      <c r="A35" t="s">
        <v>57</v>
      </c>
      <c r="E35" s="41" t="s">
        <v>321</v>
      </c>
    </row>
    <row r="36" spans="1:16" x14ac:dyDescent="0.2">
      <c r="A36" t="s">
        <v>46</v>
      </c>
      <c r="C36" s="33" t="s">
        <v>70</v>
      </c>
      <c r="E36" s="35" t="s">
        <v>322</v>
      </c>
      <c r="J36" s="34">
        <f>0</f>
        <v>0</v>
      </c>
      <c r="K36" s="34">
        <f>0</f>
        <v>0</v>
      </c>
      <c r="L36" s="34">
        <f>0+L37+L41+L45+L49+L53+L57+L61+L65+L69+L73+L77</f>
        <v>0</v>
      </c>
      <c r="M36" s="34">
        <f>0+M37+M41+M45+M49+M53+M57+M61+M65+M69+M73+M77</f>
        <v>0</v>
      </c>
    </row>
    <row r="37" spans="1:16" ht="25.5" x14ac:dyDescent="0.2">
      <c r="A37" t="s">
        <v>49</v>
      </c>
      <c r="B37" s="36" t="s">
        <v>78</v>
      </c>
      <c r="C37" s="36" t="s">
        <v>323</v>
      </c>
      <c r="D37" s="37" t="s">
        <v>51</v>
      </c>
      <c r="E37" s="13" t="s">
        <v>324</v>
      </c>
      <c r="F37" s="38" t="s">
        <v>61</v>
      </c>
      <c r="G37" s="39">
        <v>80.427000000000007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54</v>
      </c>
      <c r="O37">
        <f>(M37*21)/100</f>
        <v>0</v>
      </c>
      <c r="P37" t="s">
        <v>27</v>
      </c>
    </row>
    <row r="38" spans="1:16" x14ac:dyDescent="0.2">
      <c r="A38" s="37" t="s">
        <v>55</v>
      </c>
      <c r="E38" s="41" t="s">
        <v>325</v>
      </c>
    </row>
    <row r="39" spans="1:16" x14ac:dyDescent="0.2">
      <c r="A39" s="37" t="s">
        <v>56</v>
      </c>
      <c r="E39" s="42" t="s">
        <v>326</v>
      </c>
    </row>
    <row r="40" spans="1:16" ht="280.5" x14ac:dyDescent="0.2">
      <c r="A40" t="s">
        <v>57</v>
      </c>
      <c r="E40" s="41" t="s">
        <v>327</v>
      </c>
    </row>
    <row r="41" spans="1:16" ht="25.5" x14ac:dyDescent="0.2">
      <c r="A41" t="s">
        <v>49</v>
      </c>
      <c r="B41" s="36" t="s">
        <v>84</v>
      </c>
      <c r="C41" s="36" t="s">
        <v>328</v>
      </c>
      <c r="D41" s="37" t="s">
        <v>51</v>
      </c>
      <c r="E41" s="13" t="s">
        <v>329</v>
      </c>
      <c r="F41" s="38" t="s">
        <v>61</v>
      </c>
      <c r="G41" s="39">
        <v>40.07</v>
      </c>
      <c r="H41" s="38">
        <v>0</v>
      </c>
      <c r="I41" s="38">
        <f>ROUND(G41*H41,6)</f>
        <v>0</v>
      </c>
      <c r="L41" s="40">
        <v>0</v>
      </c>
      <c r="M41" s="34">
        <f>ROUND(ROUND(L41,2)*ROUND(G41,3),2)</f>
        <v>0</v>
      </c>
      <c r="N41" s="38" t="s">
        <v>54</v>
      </c>
      <c r="O41">
        <f>(M41*21)/100</f>
        <v>0</v>
      </c>
      <c r="P41" t="s">
        <v>27</v>
      </c>
    </row>
    <row r="42" spans="1:16" x14ac:dyDescent="0.2">
      <c r="A42" s="37" t="s">
        <v>55</v>
      </c>
      <c r="E42" s="41" t="s">
        <v>330</v>
      </c>
    </row>
    <row r="43" spans="1:16" x14ac:dyDescent="0.2">
      <c r="A43" s="37" t="s">
        <v>56</v>
      </c>
      <c r="E43" s="42" t="s">
        <v>331</v>
      </c>
    </row>
    <row r="44" spans="1:16" ht="267.75" x14ac:dyDescent="0.2">
      <c r="A44" t="s">
        <v>57</v>
      </c>
      <c r="E44" s="41" t="s">
        <v>332</v>
      </c>
    </row>
    <row r="45" spans="1:16" ht="25.5" x14ac:dyDescent="0.2">
      <c r="A45" t="s">
        <v>49</v>
      </c>
      <c r="B45" s="36" t="s">
        <v>88</v>
      </c>
      <c r="C45" s="36" t="s">
        <v>333</v>
      </c>
      <c r="D45" s="37" t="s">
        <v>51</v>
      </c>
      <c r="E45" s="13" t="s">
        <v>334</v>
      </c>
      <c r="F45" s="38" t="s">
        <v>53</v>
      </c>
      <c r="G45" s="39">
        <v>313.50900000000001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54</v>
      </c>
      <c r="O45">
        <f>(M45*21)/100</f>
        <v>0</v>
      </c>
      <c r="P45" t="s">
        <v>27</v>
      </c>
    </row>
    <row r="46" spans="1:16" x14ac:dyDescent="0.2">
      <c r="A46" s="37" t="s">
        <v>55</v>
      </c>
      <c r="E46" s="41" t="s">
        <v>335</v>
      </c>
    </row>
    <row r="47" spans="1:16" x14ac:dyDescent="0.2">
      <c r="A47" s="37" t="s">
        <v>56</v>
      </c>
      <c r="E47" s="42" t="s">
        <v>336</v>
      </c>
    </row>
    <row r="48" spans="1:16" ht="178.5" x14ac:dyDescent="0.2">
      <c r="A48" t="s">
        <v>57</v>
      </c>
      <c r="E48" s="41" t="s">
        <v>337</v>
      </c>
    </row>
    <row r="49" spans="1:16" x14ac:dyDescent="0.2">
      <c r="A49" t="s">
        <v>49</v>
      </c>
      <c r="B49" s="36" t="s">
        <v>92</v>
      </c>
      <c r="C49" s="36" t="s">
        <v>338</v>
      </c>
      <c r="D49" s="37" t="s">
        <v>51</v>
      </c>
      <c r="E49" s="13" t="s">
        <v>339</v>
      </c>
      <c r="F49" s="38" t="s">
        <v>61</v>
      </c>
      <c r="G49" s="39">
        <v>446.26299999999998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x14ac:dyDescent="0.2">
      <c r="A50" s="37" t="s">
        <v>55</v>
      </c>
      <c r="E50" s="41" t="s">
        <v>340</v>
      </c>
    </row>
    <row r="51" spans="1:16" x14ac:dyDescent="0.2">
      <c r="A51" s="37" t="s">
        <v>56</v>
      </c>
      <c r="E51" s="42" t="s">
        <v>341</v>
      </c>
    </row>
    <row r="52" spans="1:16" ht="89.25" x14ac:dyDescent="0.2">
      <c r="A52" t="s">
        <v>57</v>
      </c>
      <c r="E52" s="41" t="s">
        <v>342</v>
      </c>
    </row>
    <row r="53" spans="1:16" x14ac:dyDescent="0.2">
      <c r="A53" t="s">
        <v>49</v>
      </c>
      <c r="B53" s="36" t="s">
        <v>96</v>
      </c>
      <c r="C53" s="36" t="s">
        <v>343</v>
      </c>
      <c r="D53" s="37" t="s">
        <v>51</v>
      </c>
      <c r="E53" s="13" t="s">
        <v>344</v>
      </c>
      <c r="F53" s="38" t="s">
        <v>61</v>
      </c>
      <c r="G53" s="39">
        <v>7.0330000000000004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54</v>
      </c>
      <c r="O53">
        <f>(M53*21)/100</f>
        <v>0</v>
      </c>
      <c r="P53" t="s">
        <v>27</v>
      </c>
    </row>
    <row r="54" spans="1:16" ht="25.5" x14ac:dyDescent="0.2">
      <c r="A54" s="37" t="s">
        <v>55</v>
      </c>
      <c r="E54" s="41" t="s">
        <v>345</v>
      </c>
    </row>
    <row r="55" spans="1:16" x14ac:dyDescent="0.2">
      <c r="A55" s="37" t="s">
        <v>56</v>
      </c>
      <c r="E55" s="42" t="s">
        <v>346</v>
      </c>
    </row>
    <row r="56" spans="1:16" ht="89.25" x14ac:dyDescent="0.2">
      <c r="A56" t="s">
        <v>57</v>
      </c>
      <c r="E56" s="41" t="s">
        <v>342</v>
      </c>
    </row>
    <row r="57" spans="1:16" ht="25.5" x14ac:dyDescent="0.2">
      <c r="A57" t="s">
        <v>49</v>
      </c>
      <c r="B57" s="36" t="s">
        <v>100</v>
      </c>
      <c r="C57" s="36" t="s">
        <v>347</v>
      </c>
      <c r="D57" s="37" t="s">
        <v>51</v>
      </c>
      <c r="E57" s="13" t="s">
        <v>348</v>
      </c>
      <c r="F57" s="38" t="s">
        <v>76</v>
      </c>
      <c r="G57" s="39">
        <v>201.27600000000001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54</v>
      </c>
      <c r="O57">
        <f>(M57*21)/100</f>
        <v>0</v>
      </c>
      <c r="P57" t="s">
        <v>27</v>
      </c>
    </row>
    <row r="58" spans="1:16" x14ac:dyDescent="0.2">
      <c r="A58" s="37" t="s">
        <v>55</v>
      </c>
      <c r="E58" s="41" t="s">
        <v>51</v>
      </c>
    </row>
    <row r="59" spans="1:16" x14ac:dyDescent="0.2">
      <c r="A59" s="37" t="s">
        <v>56</v>
      </c>
      <c r="E59" s="42" t="s">
        <v>349</v>
      </c>
    </row>
    <row r="60" spans="1:16" ht="318.75" x14ac:dyDescent="0.2">
      <c r="A60" t="s">
        <v>57</v>
      </c>
      <c r="E60" s="41" t="s">
        <v>350</v>
      </c>
    </row>
    <row r="61" spans="1:16" ht="25.5" x14ac:dyDescent="0.2">
      <c r="A61" t="s">
        <v>49</v>
      </c>
      <c r="B61" s="36" t="s">
        <v>104</v>
      </c>
      <c r="C61" s="36" t="s">
        <v>351</v>
      </c>
      <c r="D61" s="37" t="s">
        <v>51</v>
      </c>
      <c r="E61" s="13" t="s">
        <v>352</v>
      </c>
      <c r="F61" s="38" t="s">
        <v>76</v>
      </c>
      <c r="G61" s="39">
        <v>253.67599999999999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54</v>
      </c>
      <c r="O61">
        <f>(M61*21)/100</f>
        <v>0</v>
      </c>
      <c r="P61" t="s">
        <v>27</v>
      </c>
    </row>
    <row r="62" spans="1:16" x14ac:dyDescent="0.2">
      <c r="A62" s="37" t="s">
        <v>55</v>
      </c>
      <c r="E62" s="41" t="s">
        <v>353</v>
      </c>
    </row>
    <row r="63" spans="1:16" x14ac:dyDescent="0.2">
      <c r="A63" s="37" t="s">
        <v>56</v>
      </c>
      <c r="E63" s="42" t="s">
        <v>354</v>
      </c>
    </row>
    <row r="64" spans="1:16" ht="114.75" x14ac:dyDescent="0.2">
      <c r="A64" t="s">
        <v>57</v>
      </c>
      <c r="E64" s="41" t="s">
        <v>355</v>
      </c>
    </row>
    <row r="65" spans="1:16" ht="25.5" x14ac:dyDescent="0.2">
      <c r="A65" t="s">
        <v>49</v>
      </c>
      <c r="B65" s="36" t="s">
        <v>104</v>
      </c>
      <c r="C65" s="36" t="s">
        <v>356</v>
      </c>
      <c r="D65" s="37" t="s">
        <v>51</v>
      </c>
      <c r="E65" s="13" t="s">
        <v>357</v>
      </c>
      <c r="F65" s="38" t="s">
        <v>76</v>
      </c>
      <c r="G65" s="39">
        <v>253.67599999999999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54</v>
      </c>
      <c r="O65">
        <f>(M65*0)/100</f>
        <v>0</v>
      </c>
      <c r="P65" t="s">
        <v>233</v>
      </c>
    </row>
    <row r="66" spans="1:16" x14ac:dyDescent="0.2">
      <c r="A66" s="37" t="s">
        <v>55</v>
      </c>
      <c r="E66" s="41" t="s">
        <v>51</v>
      </c>
    </row>
    <row r="67" spans="1:16" x14ac:dyDescent="0.2">
      <c r="A67" s="37" t="s">
        <v>56</v>
      </c>
      <c r="E67" s="42" t="s">
        <v>358</v>
      </c>
    </row>
    <row r="68" spans="1:16" ht="255" x14ac:dyDescent="0.2">
      <c r="A68" t="s">
        <v>57</v>
      </c>
      <c r="E68" s="41" t="s">
        <v>359</v>
      </c>
    </row>
    <row r="69" spans="1:16" x14ac:dyDescent="0.2">
      <c r="A69" t="s">
        <v>49</v>
      </c>
      <c r="B69" s="36" t="s">
        <v>108</v>
      </c>
      <c r="C69" s="36" t="s">
        <v>360</v>
      </c>
      <c r="D69" s="37" t="s">
        <v>51</v>
      </c>
      <c r="E69" s="13" t="s">
        <v>361</v>
      </c>
      <c r="F69" s="38" t="s">
        <v>82</v>
      </c>
      <c r="G69" s="39">
        <v>10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54</v>
      </c>
      <c r="O69">
        <f>(M69*21)/100</f>
        <v>0</v>
      </c>
      <c r="P69" t="s">
        <v>27</v>
      </c>
    </row>
    <row r="70" spans="1:16" x14ac:dyDescent="0.2">
      <c r="A70" s="37" t="s">
        <v>55</v>
      </c>
      <c r="E70" s="41" t="s">
        <v>362</v>
      </c>
    </row>
    <row r="71" spans="1:16" x14ac:dyDescent="0.2">
      <c r="A71" s="37" t="s">
        <v>56</v>
      </c>
      <c r="E71" s="42" t="s">
        <v>363</v>
      </c>
    </row>
    <row r="72" spans="1:16" ht="255" x14ac:dyDescent="0.2">
      <c r="A72" t="s">
        <v>57</v>
      </c>
      <c r="E72" s="41" t="s">
        <v>364</v>
      </c>
    </row>
    <row r="73" spans="1:16" ht="25.5" x14ac:dyDescent="0.2">
      <c r="A73" t="s">
        <v>49</v>
      </c>
      <c r="B73" s="36" t="s">
        <v>124</v>
      </c>
      <c r="C73" s="36" t="s">
        <v>365</v>
      </c>
      <c r="D73" s="37" t="s">
        <v>51</v>
      </c>
      <c r="E73" s="13" t="s">
        <v>366</v>
      </c>
      <c r="F73" s="38" t="s">
        <v>76</v>
      </c>
      <c r="G73" s="39">
        <v>17.399999999999999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54</v>
      </c>
      <c r="O73">
        <f>(M73*0)/100</f>
        <v>0</v>
      </c>
      <c r="P73" t="s">
        <v>233</v>
      </c>
    </row>
    <row r="74" spans="1:16" x14ac:dyDescent="0.2">
      <c r="A74" s="37" t="s">
        <v>55</v>
      </c>
      <c r="E74" s="41" t="s">
        <v>367</v>
      </c>
    </row>
    <row r="75" spans="1:16" x14ac:dyDescent="0.2">
      <c r="A75" s="37" t="s">
        <v>56</v>
      </c>
      <c r="E75" s="42" t="s">
        <v>368</v>
      </c>
    </row>
    <row r="76" spans="1:16" ht="318.75" x14ac:dyDescent="0.2">
      <c r="A76" t="s">
        <v>57</v>
      </c>
      <c r="E76" s="41" t="s">
        <v>350</v>
      </c>
    </row>
    <row r="77" spans="1:16" x14ac:dyDescent="0.2">
      <c r="A77" t="s">
        <v>49</v>
      </c>
      <c r="B77" s="36" t="s">
        <v>369</v>
      </c>
      <c r="C77" s="36" t="s">
        <v>370</v>
      </c>
      <c r="D77" s="37" t="s">
        <v>51</v>
      </c>
      <c r="E77" s="13" t="s">
        <v>371</v>
      </c>
      <c r="F77" s="38" t="s">
        <v>82</v>
      </c>
      <c r="G77" s="39">
        <v>188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54</v>
      </c>
      <c r="O77">
        <f>(M77*0)/100</f>
        <v>0</v>
      </c>
      <c r="P77" t="s">
        <v>233</v>
      </c>
    </row>
    <row r="78" spans="1:16" x14ac:dyDescent="0.2">
      <c r="A78" s="37" t="s">
        <v>55</v>
      </c>
      <c r="E78" s="41" t="s">
        <v>372</v>
      </c>
    </row>
    <row r="79" spans="1:16" x14ac:dyDescent="0.2">
      <c r="A79" s="37" t="s">
        <v>56</v>
      </c>
      <c r="E79" s="42" t="s">
        <v>373</v>
      </c>
    </row>
    <row r="80" spans="1:16" ht="153" x14ac:dyDescent="0.2">
      <c r="A80" t="s">
        <v>57</v>
      </c>
      <c r="E80" s="41" t="s">
        <v>374</v>
      </c>
    </row>
    <row r="81" spans="1:16" x14ac:dyDescent="0.2">
      <c r="A81" t="s">
        <v>46</v>
      </c>
      <c r="C81" s="33" t="s">
        <v>84</v>
      </c>
      <c r="E81" s="35" t="s">
        <v>375</v>
      </c>
      <c r="J81" s="34">
        <f>0</f>
        <v>0</v>
      </c>
      <c r="K81" s="34">
        <f>0</f>
        <v>0</v>
      </c>
      <c r="L81" s="34">
        <f>0+L82</f>
        <v>0</v>
      </c>
      <c r="M81" s="34">
        <f>0+M82</f>
        <v>0</v>
      </c>
    </row>
    <row r="82" spans="1:16" x14ac:dyDescent="0.2">
      <c r="A82" t="s">
        <v>49</v>
      </c>
      <c r="B82" s="36" t="s">
        <v>128</v>
      </c>
      <c r="C82" s="36" t="s">
        <v>376</v>
      </c>
      <c r="D82" s="37" t="s">
        <v>51</v>
      </c>
      <c r="E82" s="13" t="s">
        <v>377</v>
      </c>
      <c r="F82" s="38" t="s">
        <v>82</v>
      </c>
      <c r="G82" s="39">
        <v>3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54</v>
      </c>
      <c r="O82">
        <f>(M82*0)/100</f>
        <v>0</v>
      </c>
      <c r="P82" t="s">
        <v>233</v>
      </c>
    </row>
    <row r="83" spans="1:16" x14ac:dyDescent="0.2">
      <c r="A83" s="37" t="s">
        <v>55</v>
      </c>
      <c r="E83" s="41" t="s">
        <v>378</v>
      </c>
    </row>
    <row r="84" spans="1:16" x14ac:dyDescent="0.2">
      <c r="A84" s="37" t="s">
        <v>56</v>
      </c>
      <c r="E84" s="42" t="s">
        <v>379</v>
      </c>
    </row>
    <row r="85" spans="1:16" ht="89.25" x14ac:dyDescent="0.2">
      <c r="A85" t="s">
        <v>57</v>
      </c>
      <c r="E85" s="41" t="s">
        <v>380</v>
      </c>
    </row>
    <row r="86" spans="1:16" x14ac:dyDescent="0.2">
      <c r="A86" t="s">
        <v>46</v>
      </c>
      <c r="C86" s="33" t="s">
        <v>88</v>
      </c>
      <c r="E86" s="35" t="s">
        <v>381</v>
      </c>
      <c r="J86" s="34">
        <f>0</f>
        <v>0</v>
      </c>
      <c r="K86" s="34">
        <f>0</f>
        <v>0</v>
      </c>
      <c r="L86" s="34">
        <f>0+L87+L91+L95+L99</f>
        <v>0</v>
      </c>
      <c r="M86" s="34">
        <f>0+M87+M91+M95+M99</f>
        <v>0</v>
      </c>
    </row>
    <row r="87" spans="1:16" x14ac:dyDescent="0.2">
      <c r="A87" t="s">
        <v>49</v>
      </c>
      <c r="B87" s="36" t="s">
        <v>115</v>
      </c>
      <c r="C87" s="36" t="s">
        <v>382</v>
      </c>
      <c r="D87" s="37" t="s">
        <v>51</v>
      </c>
      <c r="E87" s="13" t="s">
        <v>383</v>
      </c>
      <c r="F87" s="38" t="s">
        <v>76</v>
      </c>
      <c r="G87" s="39">
        <v>23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384</v>
      </c>
    </row>
    <row r="89" spans="1:16" x14ac:dyDescent="0.2">
      <c r="A89" s="37" t="s">
        <v>56</v>
      </c>
      <c r="E89" s="42" t="s">
        <v>385</v>
      </c>
    </row>
    <row r="90" spans="1:16" ht="140.25" x14ac:dyDescent="0.2">
      <c r="A90" t="s">
        <v>57</v>
      </c>
      <c r="E90" s="41" t="s">
        <v>386</v>
      </c>
    </row>
    <row r="91" spans="1:16" ht="25.5" x14ac:dyDescent="0.2">
      <c r="A91" t="s">
        <v>49</v>
      </c>
      <c r="B91" s="36" t="s">
        <v>120</v>
      </c>
      <c r="C91" s="36" t="s">
        <v>387</v>
      </c>
      <c r="D91" s="37" t="s">
        <v>51</v>
      </c>
      <c r="E91" s="13" t="s">
        <v>388</v>
      </c>
      <c r="F91" s="38" t="s">
        <v>76</v>
      </c>
      <c r="G91" s="39">
        <v>120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389</v>
      </c>
    </row>
    <row r="93" spans="1:16" x14ac:dyDescent="0.2">
      <c r="A93" s="37" t="s">
        <v>56</v>
      </c>
      <c r="E93" s="42" t="s">
        <v>390</v>
      </c>
    </row>
    <row r="94" spans="1:16" ht="76.5" x14ac:dyDescent="0.2">
      <c r="A94" t="s">
        <v>57</v>
      </c>
      <c r="E94" s="41" t="s">
        <v>391</v>
      </c>
    </row>
    <row r="95" spans="1:16" ht="25.5" x14ac:dyDescent="0.2">
      <c r="A95" t="s">
        <v>49</v>
      </c>
      <c r="B95" s="36" t="s">
        <v>392</v>
      </c>
      <c r="C95" s="36" t="s">
        <v>393</v>
      </c>
      <c r="D95" s="37" t="s">
        <v>51</v>
      </c>
      <c r="E95" s="13" t="s">
        <v>394</v>
      </c>
      <c r="F95" s="38" t="s">
        <v>395</v>
      </c>
      <c r="G95" s="39">
        <v>5057.3720000000003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396</v>
      </c>
    </row>
    <row r="97" spans="1:16" x14ac:dyDescent="0.2">
      <c r="A97" s="37" t="s">
        <v>56</v>
      </c>
      <c r="E97" s="42" t="s">
        <v>397</v>
      </c>
    </row>
    <row r="98" spans="1:16" ht="127.5" x14ac:dyDescent="0.2">
      <c r="A98" t="s">
        <v>57</v>
      </c>
      <c r="E98" s="41" t="s">
        <v>398</v>
      </c>
    </row>
    <row r="99" spans="1:16" ht="25.5" x14ac:dyDescent="0.2">
      <c r="A99" t="s">
        <v>49</v>
      </c>
      <c r="B99" s="36" t="s">
        <v>399</v>
      </c>
      <c r="C99" s="36" t="s">
        <v>400</v>
      </c>
      <c r="D99" s="37" t="s">
        <v>51</v>
      </c>
      <c r="E99" s="13" t="s">
        <v>401</v>
      </c>
      <c r="F99" s="38" t="s">
        <v>76</v>
      </c>
      <c r="G99" s="39">
        <v>218.67599999999999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56</v>
      </c>
      <c r="E101" s="42" t="s">
        <v>402</v>
      </c>
    </row>
    <row r="102" spans="1:16" ht="204" x14ac:dyDescent="0.2">
      <c r="A102" t="s">
        <v>57</v>
      </c>
      <c r="E102" s="41" t="s">
        <v>403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0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404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404</v>
      </c>
      <c r="D4" s="9"/>
      <c r="E4" s="3" t="s">
        <v>405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COUNTIFS(L8:L105,"=0",A8:A105,"P")+COUNTIFS(L8:L105,"",A8:A105,"P")+SUM(Q8:Q105)</f>
        <v>24</v>
      </c>
    </row>
    <row r="8" spans="1:20" x14ac:dyDescent="0.2">
      <c r="A8" t="s">
        <v>44</v>
      </c>
      <c r="C8" s="30" t="s">
        <v>408</v>
      </c>
      <c r="E8" s="32" t="s">
        <v>407</v>
      </c>
      <c r="J8" s="31">
        <f>0+J9+J26+J47+J96</f>
        <v>0</v>
      </c>
      <c r="K8" s="31">
        <f>0+K9+K26+K47+K96</f>
        <v>0</v>
      </c>
      <c r="L8" s="31">
        <f>0+L9+L26+L47+L96</f>
        <v>0</v>
      </c>
      <c r="M8" s="31">
        <f>0+M9+M26+M47+M96</f>
        <v>0</v>
      </c>
    </row>
    <row r="9" spans="1:20" x14ac:dyDescent="0.2">
      <c r="A9" t="s">
        <v>46</v>
      </c>
      <c r="C9" s="33" t="s">
        <v>233</v>
      </c>
      <c r="E9" s="35" t="s">
        <v>290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49</v>
      </c>
      <c r="B10" s="36" t="s">
        <v>47</v>
      </c>
      <c r="C10" s="36" t="s">
        <v>291</v>
      </c>
      <c r="D10" s="37" t="s">
        <v>51</v>
      </c>
      <c r="E10" s="13" t="s">
        <v>409</v>
      </c>
      <c r="F10" s="38" t="s">
        <v>293</v>
      </c>
      <c r="G10" s="39">
        <v>14.95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410</v>
      </c>
    </row>
    <row r="12" spans="1:20" x14ac:dyDescent="0.2">
      <c r="A12" s="37" t="s">
        <v>56</v>
      </c>
      <c r="E12" s="42" t="s">
        <v>411</v>
      </c>
    </row>
    <row r="13" spans="1:20" ht="25.5" x14ac:dyDescent="0.2">
      <c r="A13" t="s">
        <v>57</v>
      </c>
      <c r="E13" s="41" t="s">
        <v>412</v>
      </c>
    </row>
    <row r="14" spans="1:20" ht="25.5" x14ac:dyDescent="0.2">
      <c r="A14" t="s">
        <v>49</v>
      </c>
      <c r="B14" s="36" t="s">
        <v>27</v>
      </c>
      <c r="C14" s="36" t="s">
        <v>413</v>
      </c>
      <c r="D14" s="37" t="s">
        <v>51</v>
      </c>
      <c r="E14" s="13" t="s">
        <v>414</v>
      </c>
      <c r="F14" s="38" t="s">
        <v>293</v>
      </c>
      <c r="G14" s="39">
        <v>67.09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415</v>
      </c>
    </row>
    <row r="16" spans="1:20" x14ac:dyDescent="0.2">
      <c r="A16" s="37" t="s">
        <v>56</v>
      </c>
      <c r="E16" s="42" t="s">
        <v>416</v>
      </c>
    </row>
    <row r="17" spans="1:16" ht="25.5" x14ac:dyDescent="0.2">
      <c r="A17" t="s">
        <v>57</v>
      </c>
      <c r="E17" s="41" t="s">
        <v>412</v>
      </c>
    </row>
    <row r="18" spans="1:16" ht="25.5" x14ac:dyDescent="0.2">
      <c r="A18" t="s">
        <v>49</v>
      </c>
      <c r="B18" s="36" t="s">
        <v>26</v>
      </c>
      <c r="C18" s="36" t="s">
        <v>417</v>
      </c>
      <c r="D18" s="37" t="s">
        <v>51</v>
      </c>
      <c r="E18" s="13" t="s">
        <v>418</v>
      </c>
      <c r="F18" s="38" t="s">
        <v>293</v>
      </c>
      <c r="G18" s="39">
        <v>67.09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419</v>
      </c>
    </row>
    <row r="20" spans="1:16" x14ac:dyDescent="0.2">
      <c r="A20" s="37" t="s">
        <v>56</v>
      </c>
      <c r="E20" s="42" t="s">
        <v>416</v>
      </c>
    </row>
    <row r="21" spans="1:16" ht="25.5" x14ac:dyDescent="0.2">
      <c r="A21" t="s">
        <v>57</v>
      </c>
      <c r="E21" s="41" t="s">
        <v>412</v>
      </c>
    </row>
    <row r="22" spans="1:16" ht="25.5" x14ac:dyDescent="0.2">
      <c r="A22" t="s">
        <v>49</v>
      </c>
      <c r="B22" s="36" t="s">
        <v>168</v>
      </c>
      <c r="C22" s="36" t="s">
        <v>420</v>
      </c>
      <c r="D22" s="37" t="s">
        <v>51</v>
      </c>
      <c r="E22" s="13" t="s">
        <v>421</v>
      </c>
      <c r="F22" s="38" t="s">
        <v>293</v>
      </c>
      <c r="G22" s="39">
        <v>75.95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(M22*0)/100</f>
        <v>0</v>
      </c>
      <c r="P22" t="s">
        <v>233</v>
      </c>
    </row>
    <row r="23" spans="1:16" x14ac:dyDescent="0.2">
      <c r="A23" s="37" t="s">
        <v>55</v>
      </c>
      <c r="E23" s="41" t="s">
        <v>422</v>
      </c>
    </row>
    <row r="24" spans="1:16" x14ac:dyDescent="0.2">
      <c r="A24" s="37" t="s">
        <v>56</v>
      </c>
      <c r="E24" s="42" t="s">
        <v>423</v>
      </c>
    </row>
    <row r="25" spans="1:16" ht="140.25" x14ac:dyDescent="0.2">
      <c r="A25" t="s">
        <v>57</v>
      </c>
      <c r="E25" s="41" t="s">
        <v>305</v>
      </c>
    </row>
    <row r="26" spans="1:16" x14ac:dyDescent="0.2">
      <c r="A26" t="s">
        <v>46</v>
      </c>
      <c r="C26" s="33" t="s">
        <v>27</v>
      </c>
      <c r="E26" s="35" t="s">
        <v>48</v>
      </c>
      <c r="J26" s="34">
        <f>0</f>
        <v>0</v>
      </c>
      <c r="K26" s="34">
        <f>0</f>
        <v>0</v>
      </c>
      <c r="L26" s="34">
        <f>0+L27+L31+L35+L39+L43</f>
        <v>0</v>
      </c>
      <c r="M26" s="34">
        <f>0+M27+M31+M35+M39+M43</f>
        <v>0</v>
      </c>
    </row>
    <row r="27" spans="1:16" ht="25.5" x14ac:dyDescent="0.2">
      <c r="A27" t="s">
        <v>49</v>
      </c>
      <c r="B27" s="36" t="s">
        <v>66</v>
      </c>
      <c r="C27" s="36" t="s">
        <v>424</v>
      </c>
      <c r="D27" s="37" t="s">
        <v>51</v>
      </c>
      <c r="E27" s="13" t="s">
        <v>425</v>
      </c>
      <c r="F27" s="38" t="s">
        <v>61</v>
      </c>
      <c r="G27" s="39">
        <v>87.72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426</v>
      </c>
    </row>
    <row r="29" spans="1:16" x14ac:dyDescent="0.2">
      <c r="A29" s="37" t="s">
        <v>56</v>
      </c>
      <c r="E29" s="42" t="s">
        <v>427</v>
      </c>
    </row>
    <row r="30" spans="1:16" ht="25.5" x14ac:dyDescent="0.2">
      <c r="A30" t="s">
        <v>57</v>
      </c>
      <c r="E30" s="41" t="s">
        <v>412</v>
      </c>
    </row>
    <row r="31" spans="1:16" x14ac:dyDescent="0.2">
      <c r="A31" t="s">
        <v>49</v>
      </c>
      <c r="B31" s="36" t="s">
        <v>70</v>
      </c>
      <c r="C31" s="36" t="s">
        <v>428</v>
      </c>
      <c r="D31" s="37" t="s">
        <v>51</v>
      </c>
      <c r="E31" s="13" t="s">
        <v>429</v>
      </c>
      <c r="F31" s="38" t="s">
        <v>61</v>
      </c>
      <c r="G31" s="39">
        <v>10.32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430</v>
      </c>
    </row>
    <row r="33" spans="1:16" x14ac:dyDescent="0.2">
      <c r="A33" s="37" t="s">
        <v>56</v>
      </c>
      <c r="E33" s="42" t="s">
        <v>431</v>
      </c>
    </row>
    <row r="34" spans="1:16" ht="25.5" x14ac:dyDescent="0.2">
      <c r="A34" t="s">
        <v>57</v>
      </c>
      <c r="E34" s="41" t="s">
        <v>412</v>
      </c>
    </row>
    <row r="35" spans="1:16" x14ac:dyDescent="0.2">
      <c r="A35" t="s">
        <v>49</v>
      </c>
      <c r="B35" s="36" t="s">
        <v>73</v>
      </c>
      <c r="C35" s="36" t="s">
        <v>306</v>
      </c>
      <c r="D35" s="37" t="s">
        <v>51</v>
      </c>
      <c r="E35" s="13" t="s">
        <v>432</v>
      </c>
      <c r="F35" s="38" t="s">
        <v>61</v>
      </c>
      <c r="G35" s="39">
        <v>7.12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433</v>
      </c>
    </row>
    <row r="37" spans="1:16" x14ac:dyDescent="0.2">
      <c r="A37" s="37" t="s">
        <v>56</v>
      </c>
      <c r="E37" s="42" t="s">
        <v>434</v>
      </c>
    </row>
    <row r="38" spans="1:16" ht="25.5" x14ac:dyDescent="0.2">
      <c r="A38" t="s">
        <v>57</v>
      </c>
      <c r="E38" s="41" t="s">
        <v>412</v>
      </c>
    </row>
    <row r="39" spans="1:16" x14ac:dyDescent="0.2">
      <c r="A39" t="s">
        <v>49</v>
      </c>
      <c r="B39" s="36" t="s">
        <v>88</v>
      </c>
      <c r="C39" s="36" t="s">
        <v>311</v>
      </c>
      <c r="D39" s="37" t="s">
        <v>51</v>
      </c>
      <c r="E39" s="13" t="s">
        <v>435</v>
      </c>
      <c r="F39" s="38" t="s">
        <v>53</v>
      </c>
      <c r="G39" s="39">
        <v>148.19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ht="25.5" x14ac:dyDescent="0.2">
      <c r="A40" s="37" t="s">
        <v>55</v>
      </c>
      <c r="E40" s="41" t="s">
        <v>436</v>
      </c>
    </row>
    <row r="41" spans="1:16" x14ac:dyDescent="0.2">
      <c r="A41" s="37" t="s">
        <v>56</v>
      </c>
      <c r="E41" s="42" t="s">
        <v>437</v>
      </c>
    </row>
    <row r="42" spans="1:16" ht="25.5" x14ac:dyDescent="0.2">
      <c r="A42" t="s">
        <v>57</v>
      </c>
      <c r="E42" s="41" t="s">
        <v>412</v>
      </c>
    </row>
    <row r="43" spans="1:16" x14ac:dyDescent="0.2">
      <c r="A43" t="s">
        <v>49</v>
      </c>
      <c r="B43" s="36" t="s">
        <v>92</v>
      </c>
      <c r="C43" s="36" t="s">
        <v>63</v>
      </c>
      <c r="D43" s="37" t="s">
        <v>51</v>
      </c>
      <c r="E43" s="13" t="s">
        <v>64</v>
      </c>
      <c r="F43" s="38" t="s">
        <v>61</v>
      </c>
      <c r="G43" s="39">
        <v>1.91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ht="25.5" x14ac:dyDescent="0.2">
      <c r="A44" s="37" t="s">
        <v>55</v>
      </c>
      <c r="E44" s="41" t="s">
        <v>436</v>
      </c>
    </row>
    <row r="45" spans="1:16" x14ac:dyDescent="0.2">
      <c r="A45" s="37" t="s">
        <v>56</v>
      </c>
      <c r="E45" s="42" t="s">
        <v>438</v>
      </c>
    </row>
    <row r="46" spans="1:16" ht="25.5" x14ac:dyDescent="0.2">
      <c r="A46" t="s">
        <v>57</v>
      </c>
      <c r="E46" s="41" t="s">
        <v>412</v>
      </c>
    </row>
    <row r="47" spans="1:16" x14ac:dyDescent="0.2">
      <c r="A47" t="s">
        <v>46</v>
      </c>
      <c r="C47" s="33" t="s">
        <v>70</v>
      </c>
      <c r="E47" s="35" t="s">
        <v>322</v>
      </c>
      <c r="J47" s="34">
        <f>0</f>
        <v>0</v>
      </c>
      <c r="K47" s="34">
        <f>0</f>
        <v>0</v>
      </c>
      <c r="L47" s="34">
        <f>0+L48+L52+L56+L60+L64+L68+L72+L76+L80+L84+L88+L92</f>
        <v>0</v>
      </c>
      <c r="M47" s="34">
        <f>0+M48+M52+M56+M60+M64+M68+M72+M76+M80+M84+M88+M92</f>
        <v>0</v>
      </c>
    </row>
    <row r="48" spans="1:16" x14ac:dyDescent="0.2">
      <c r="A48" t="s">
        <v>49</v>
      </c>
      <c r="B48" s="36" t="s">
        <v>108</v>
      </c>
      <c r="C48" s="36" t="s">
        <v>439</v>
      </c>
      <c r="D48" s="37" t="s">
        <v>51</v>
      </c>
      <c r="E48" s="13" t="s">
        <v>440</v>
      </c>
      <c r="F48" s="38" t="s">
        <v>61</v>
      </c>
      <c r="G48" s="39">
        <v>4.6900000000000004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54</v>
      </c>
      <c r="O48">
        <f>(M48*21)/100</f>
        <v>0</v>
      </c>
      <c r="P48" t="s">
        <v>27</v>
      </c>
    </row>
    <row r="49" spans="1:16" x14ac:dyDescent="0.2">
      <c r="A49" s="37" t="s">
        <v>55</v>
      </c>
      <c r="E49" s="41" t="s">
        <v>441</v>
      </c>
    </row>
    <row r="50" spans="1:16" x14ac:dyDescent="0.2">
      <c r="A50" s="37" t="s">
        <v>56</v>
      </c>
      <c r="E50" s="42" t="s">
        <v>442</v>
      </c>
    </row>
    <row r="51" spans="1:16" ht="25.5" x14ac:dyDescent="0.2">
      <c r="A51" t="s">
        <v>57</v>
      </c>
      <c r="E51" s="41" t="s">
        <v>412</v>
      </c>
    </row>
    <row r="52" spans="1:16" x14ac:dyDescent="0.2">
      <c r="A52" t="s">
        <v>49</v>
      </c>
      <c r="B52" s="36" t="s">
        <v>111</v>
      </c>
      <c r="C52" s="36" t="s">
        <v>443</v>
      </c>
      <c r="D52" s="37" t="s">
        <v>51</v>
      </c>
      <c r="E52" s="13" t="s">
        <v>444</v>
      </c>
      <c r="F52" s="38" t="s">
        <v>61</v>
      </c>
      <c r="G52" s="39">
        <v>26.19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54</v>
      </c>
      <c r="O52">
        <f>(M52*21)/100</f>
        <v>0</v>
      </c>
      <c r="P52" t="s">
        <v>27</v>
      </c>
    </row>
    <row r="53" spans="1:16" x14ac:dyDescent="0.2">
      <c r="A53" s="37" t="s">
        <v>55</v>
      </c>
      <c r="E53" s="41" t="s">
        <v>445</v>
      </c>
    </row>
    <row r="54" spans="1:16" x14ac:dyDescent="0.2">
      <c r="A54" s="37" t="s">
        <v>56</v>
      </c>
      <c r="E54" s="42" t="s">
        <v>446</v>
      </c>
    </row>
    <row r="55" spans="1:16" ht="25.5" x14ac:dyDescent="0.2">
      <c r="A55" t="s">
        <v>57</v>
      </c>
      <c r="E55" s="41" t="s">
        <v>412</v>
      </c>
    </row>
    <row r="56" spans="1:16" x14ac:dyDescent="0.2">
      <c r="A56" t="s">
        <v>49</v>
      </c>
      <c r="B56" s="36" t="s">
        <v>399</v>
      </c>
      <c r="C56" s="36" t="s">
        <v>447</v>
      </c>
      <c r="D56" s="37" t="s">
        <v>51</v>
      </c>
      <c r="E56" s="13" t="s">
        <v>448</v>
      </c>
      <c r="F56" s="38" t="s">
        <v>53</v>
      </c>
      <c r="G56" s="39">
        <v>148.19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54</v>
      </c>
      <c r="O56">
        <f>(M56*21)/100</f>
        <v>0</v>
      </c>
      <c r="P56" t="s">
        <v>27</v>
      </c>
    </row>
    <row r="57" spans="1:16" x14ac:dyDescent="0.2">
      <c r="A57" s="37" t="s">
        <v>55</v>
      </c>
      <c r="E57" s="41" t="s">
        <v>449</v>
      </c>
    </row>
    <row r="58" spans="1:16" x14ac:dyDescent="0.2">
      <c r="A58" s="37" t="s">
        <v>56</v>
      </c>
      <c r="E58" s="42" t="s">
        <v>450</v>
      </c>
    </row>
    <row r="59" spans="1:16" ht="25.5" x14ac:dyDescent="0.2">
      <c r="A59" t="s">
        <v>57</v>
      </c>
      <c r="E59" s="41" t="s">
        <v>412</v>
      </c>
    </row>
    <row r="60" spans="1:16" x14ac:dyDescent="0.2">
      <c r="A60" t="s">
        <v>49</v>
      </c>
      <c r="B60" s="36" t="s">
        <v>369</v>
      </c>
      <c r="C60" s="36" t="s">
        <v>451</v>
      </c>
      <c r="D60" s="37" t="s">
        <v>51</v>
      </c>
      <c r="E60" s="13" t="s">
        <v>452</v>
      </c>
      <c r="F60" s="38" t="s">
        <v>53</v>
      </c>
      <c r="G60" s="39">
        <v>12.99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54</v>
      </c>
      <c r="O60">
        <f>(M60*21)/100</f>
        <v>0</v>
      </c>
      <c r="P60" t="s">
        <v>27</v>
      </c>
    </row>
    <row r="61" spans="1:16" x14ac:dyDescent="0.2">
      <c r="A61" s="37" t="s">
        <v>55</v>
      </c>
      <c r="E61" s="41" t="s">
        <v>453</v>
      </c>
    </row>
    <row r="62" spans="1:16" x14ac:dyDescent="0.2">
      <c r="A62" s="37" t="s">
        <v>56</v>
      </c>
      <c r="E62" s="42" t="s">
        <v>454</v>
      </c>
    </row>
    <row r="63" spans="1:16" ht="102" x14ac:dyDescent="0.2">
      <c r="A63" t="s">
        <v>57</v>
      </c>
      <c r="E63" s="41" t="s">
        <v>455</v>
      </c>
    </row>
    <row r="64" spans="1:16" x14ac:dyDescent="0.2">
      <c r="A64" t="s">
        <v>49</v>
      </c>
      <c r="B64" s="36" t="s">
        <v>128</v>
      </c>
      <c r="C64" s="36" t="s">
        <v>456</v>
      </c>
      <c r="D64" s="37" t="s">
        <v>51</v>
      </c>
      <c r="E64" s="13" t="s">
        <v>457</v>
      </c>
      <c r="F64" s="38" t="s">
        <v>53</v>
      </c>
      <c r="G64" s="39">
        <v>184.57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54</v>
      </c>
      <c r="O64">
        <f>(M64*21)/100</f>
        <v>0</v>
      </c>
      <c r="P64" t="s">
        <v>27</v>
      </c>
    </row>
    <row r="65" spans="1:16" ht="25.5" x14ac:dyDescent="0.2">
      <c r="A65" s="37" t="s">
        <v>55</v>
      </c>
      <c r="E65" s="41" t="s">
        <v>458</v>
      </c>
    </row>
    <row r="66" spans="1:16" x14ac:dyDescent="0.2">
      <c r="A66" s="37" t="s">
        <v>56</v>
      </c>
      <c r="E66" s="42" t="s">
        <v>459</v>
      </c>
    </row>
    <row r="67" spans="1:16" ht="25.5" x14ac:dyDescent="0.2">
      <c r="A67" t="s">
        <v>57</v>
      </c>
      <c r="E67" s="41" t="s">
        <v>412</v>
      </c>
    </row>
    <row r="68" spans="1:16" x14ac:dyDescent="0.2">
      <c r="A68" t="s">
        <v>49</v>
      </c>
      <c r="B68" s="36" t="s">
        <v>132</v>
      </c>
      <c r="C68" s="36" t="s">
        <v>460</v>
      </c>
      <c r="D68" s="37" t="s">
        <v>51</v>
      </c>
      <c r="E68" s="13" t="s">
        <v>461</v>
      </c>
      <c r="F68" s="38" t="s">
        <v>53</v>
      </c>
      <c r="G68" s="39">
        <v>386.52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54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462</v>
      </c>
    </row>
    <row r="70" spans="1:16" x14ac:dyDescent="0.2">
      <c r="A70" s="37" t="s">
        <v>56</v>
      </c>
      <c r="E70" s="42" t="s">
        <v>463</v>
      </c>
    </row>
    <row r="71" spans="1:16" ht="25.5" x14ac:dyDescent="0.2">
      <c r="A71" t="s">
        <v>57</v>
      </c>
      <c r="E71" s="41" t="s">
        <v>412</v>
      </c>
    </row>
    <row r="72" spans="1:16" x14ac:dyDescent="0.2">
      <c r="A72" t="s">
        <v>49</v>
      </c>
      <c r="B72" s="36" t="s">
        <v>136</v>
      </c>
      <c r="C72" s="36" t="s">
        <v>464</v>
      </c>
      <c r="D72" s="37" t="s">
        <v>51</v>
      </c>
      <c r="E72" s="13" t="s">
        <v>465</v>
      </c>
      <c r="F72" s="38" t="s">
        <v>53</v>
      </c>
      <c r="G72" s="39">
        <v>196.14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54</v>
      </c>
      <c r="O72">
        <f>(M72*21)/100</f>
        <v>0</v>
      </c>
      <c r="P72" t="s">
        <v>27</v>
      </c>
    </row>
    <row r="73" spans="1:16" x14ac:dyDescent="0.2">
      <c r="A73" s="37" t="s">
        <v>55</v>
      </c>
      <c r="E73" s="41" t="s">
        <v>466</v>
      </c>
    </row>
    <row r="74" spans="1:16" x14ac:dyDescent="0.2">
      <c r="A74" s="37" t="s">
        <v>56</v>
      </c>
      <c r="E74" s="42" t="s">
        <v>467</v>
      </c>
    </row>
    <row r="75" spans="1:16" ht="25.5" x14ac:dyDescent="0.2">
      <c r="A75" t="s">
        <v>57</v>
      </c>
      <c r="E75" s="41" t="s">
        <v>412</v>
      </c>
    </row>
    <row r="76" spans="1:16" x14ac:dyDescent="0.2">
      <c r="A76" t="s">
        <v>49</v>
      </c>
      <c r="B76" s="36" t="s">
        <v>144</v>
      </c>
      <c r="C76" s="36" t="s">
        <v>468</v>
      </c>
      <c r="D76" s="37" t="s">
        <v>51</v>
      </c>
      <c r="E76" s="13" t="s">
        <v>469</v>
      </c>
      <c r="F76" s="38" t="s">
        <v>53</v>
      </c>
      <c r="G76" s="39">
        <v>190.38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470</v>
      </c>
    </row>
    <row r="78" spans="1:16" x14ac:dyDescent="0.2">
      <c r="A78" s="37" t="s">
        <v>56</v>
      </c>
      <c r="E78" s="42" t="s">
        <v>471</v>
      </c>
    </row>
    <row r="79" spans="1:16" ht="25.5" x14ac:dyDescent="0.2">
      <c r="A79" t="s">
        <v>57</v>
      </c>
      <c r="E79" s="41" t="s">
        <v>412</v>
      </c>
    </row>
    <row r="80" spans="1:16" x14ac:dyDescent="0.2">
      <c r="A80" t="s">
        <v>49</v>
      </c>
      <c r="B80" s="36" t="s">
        <v>472</v>
      </c>
      <c r="C80" s="36" t="s">
        <v>473</v>
      </c>
      <c r="D80" s="37" t="s">
        <v>51</v>
      </c>
      <c r="E80" s="13" t="s">
        <v>474</v>
      </c>
      <c r="F80" s="38" t="s">
        <v>53</v>
      </c>
      <c r="G80" s="39">
        <v>184.57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475</v>
      </c>
    </row>
    <row r="82" spans="1:16" x14ac:dyDescent="0.2">
      <c r="A82" s="37" t="s">
        <v>56</v>
      </c>
      <c r="E82" s="42" t="s">
        <v>476</v>
      </c>
    </row>
    <row r="83" spans="1:16" ht="25.5" x14ac:dyDescent="0.2">
      <c r="A83" t="s">
        <v>57</v>
      </c>
      <c r="E83" s="41" t="s">
        <v>412</v>
      </c>
    </row>
    <row r="84" spans="1:16" x14ac:dyDescent="0.2">
      <c r="A84" t="s">
        <v>49</v>
      </c>
      <c r="B84" s="36" t="s">
        <v>477</v>
      </c>
      <c r="C84" s="36" t="s">
        <v>478</v>
      </c>
      <c r="D84" s="37" t="s">
        <v>51</v>
      </c>
      <c r="E84" s="13" t="s">
        <v>479</v>
      </c>
      <c r="F84" s="38" t="s">
        <v>76</v>
      </c>
      <c r="G84" s="39">
        <v>32.74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54</v>
      </c>
      <c r="O84">
        <f>(M84*21)/100</f>
        <v>0</v>
      </c>
      <c r="P84" t="s">
        <v>27</v>
      </c>
    </row>
    <row r="85" spans="1:16" x14ac:dyDescent="0.2">
      <c r="A85" s="37" t="s">
        <v>55</v>
      </c>
      <c r="E85" s="41" t="s">
        <v>480</v>
      </c>
    </row>
    <row r="86" spans="1:16" x14ac:dyDescent="0.2">
      <c r="A86" s="37" t="s">
        <v>56</v>
      </c>
      <c r="E86" s="42" t="s">
        <v>481</v>
      </c>
    </row>
    <row r="87" spans="1:16" ht="25.5" x14ac:dyDescent="0.2">
      <c r="A87" t="s">
        <v>57</v>
      </c>
      <c r="E87" s="41" t="s">
        <v>412</v>
      </c>
    </row>
    <row r="88" spans="1:16" x14ac:dyDescent="0.2">
      <c r="A88" t="s">
        <v>49</v>
      </c>
      <c r="B88" s="36" t="s">
        <v>172</v>
      </c>
      <c r="C88" s="36" t="s">
        <v>482</v>
      </c>
      <c r="D88" s="37" t="s">
        <v>51</v>
      </c>
      <c r="E88" s="13" t="s">
        <v>483</v>
      </c>
      <c r="F88" s="38" t="s">
        <v>76</v>
      </c>
      <c r="G88" s="39">
        <v>7.8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54</v>
      </c>
      <c r="O88">
        <f>(M88*0)/100</f>
        <v>0</v>
      </c>
      <c r="P88" t="s">
        <v>233</v>
      </c>
    </row>
    <row r="89" spans="1:16" x14ac:dyDescent="0.2">
      <c r="A89" s="37" t="s">
        <v>55</v>
      </c>
      <c r="E89" s="41" t="s">
        <v>51</v>
      </c>
    </row>
    <row r="90" spans="1:16" x14ac:dyDescent="0.2">
      <c r="A90" s="37" t="s">
        <v>56</v>
      </c>
      <c r="E90" s="42" t="s">
        <v>484</v>
      </c>
    </row>
    <row r="91" spans="1:16" ht="165.75" x14ac:dyDescent="0.2">
      <c r="A91" t="s">
        <v>57</v>
      </c>
      <c r="E91" s="41" t="s">
        <v>485</v>
      </c>
    </row>
    <row r="92" spans="1:16" x14ac:dyDescent="0.2">
      <c r="A92" t="s">
        <v>49</v>
      </c>
      <c r="B92" s="36" t="s">
        <v>176</v>
      </c>
      <c r="C92" s="36" t="s">
        <v>486</v>
      </c>
      <c r="D92" s="37" t="s">
        <v>51</v>
      </c>
      <c r="E92" s="13" t="s">
        <v>487</v>
      </c>
      <c r="F92" s="38" t="s">
        <v>61</v>
      </c>
      <c r="G92" s="39">
        <v>3.51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54</v>
      </c>
      <c r="O92">
        <f>(M92*0)/100</f>
        <v>0</v>
      </c>
      <c r="P92" t="s">
        <v>233</v>
      </c>
    </row>
    <row r="93" spans="1:16" x14ac:dyDescent="0.2">
      <c r="A93" s="37" t="s">
        <v>55</v>
      </c>
      <c r="E93" s="41" t="s">
        <v>488</v>
      </c>
    </row>
    <row r="94" spans="1:16" x14ac:dyDescent="0.2">
      <c r="A94" s="37" t="s">
        <v>56</v>
      </c>
      <c r="E94" s="42" t="s">
        <v>489</v>
      </c>
    </row>
    <row r="95" spans="1:16" ht="51" x14ac:dyDescent="0.2">
      <c r="A95" t="s">
        <v>57</v>
      </c>
      <c r="E95" s="41" t="s">
        <v>490</v>
      </c>
    </row>
    <row r="96" spans="1:16" x14ac:dyDescent="0.2">
      <c r="A96" t="s">
        <v>46</v>
      </c>
      <c r="C96" s="33" t="s">
        <v>88</v>
      </c>
      <c r="E96" s="35" t="s">
        <v>491</v>
      </c>
      <c r="J96" s="34">
        <f>0</f>
        <v>0</v>
      </c>
      <c r="K96" s="34">
        <f>0</f>
        <v>0</v>
      </c>
      <c r="L96" s="34">
        <f>0+L97+L101+L105</f>
        <v>0</v>
      </c>
      <c r="M96" s="34">
        <f>0+M97+M101+M105</f>
        <v>0</v>
      </c>
    </row>
    <row r="97" spans="1:16" ht="25.5" x14ac:dyDescent="0.2">
      <c r="A97" t="s">
        <v>49</v>
      </c>
      <c r="B97" s="36" t="s">
        <v>148</v>
      </c>
      <c r="C97" s="36" t="s">
        <v>492</v>
      </c>
      <c r="D97" s="37" t="s">
        <v>51</v>
      </c>
      <c r="E97" s="13" t="s">
        <v>493</v>
      </c>
      <c r="F97" s="38" t="s">
        <v>53</v>
      </c>
      <c r="G97" s="39">
        <v>26.46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54</v>
      </c>
      <c r="O97">
        <f>(M97*21)/100</f>
        <v>0</v>
      </c>
      <c r="P97" t="s">
        <v>27</v>
      </c>
    </row>
    <row r="98" spans="1:16" x14ac:dyDescent="0.2">
      <c r="A98" s="37" t="s">
        <v>55</v>
      </c>
      <c r="E98" s="41" t="s">
        <v>494</v>
      </c>
    </row>
    <row r="99" spans="1:16" x14ac:dyDescent="0.2">
      <c r="A99" s="37" t="s">
        <v>56</v>
      </c>
      <c r="E99" s="42" t="s">
        <v>495</v>
      </c>
    </row>
    <row r="100" spans="1:16" ht="25.5" x14ac:dyDescent="0.2">
      <c r="A100" t="s">
        <v>57</v>
      </c>
      <c r="E100" s="41" t="s">
        <v>412</v>
      </c>
    </row>
    <row r="101" spans="1:16" x14ac:dyDescent="0.2">
      <c r="A101" t="s">
        <v>49</v>
      </c>
      <c r="B101" s="36" t="s">
        <v>160</v>
      </c>
      <c r="C101" s="36" t="s">
        <v>496</v>
      </c>
      <c r="D101" s="37" t="s">
        <v>51</v>
      </c>
      <c r="E101" s="13" t="s">
        <v>497</v>
      </c>
      <c r="F101" s="38" t="s">
        <v>53</v>
      </c>
      <c r="G101" s="39">
        <v>45.86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54</v>
      </c>
      <c r="O101">
        <f>(M101*21)/100</f>
        <v>0</v>
      </c>
      <c r="P101" t="s">
        <v>27</v>
      </c>
    </row>
    <row r="102" spans="1:16" x14ac:dyDescent="0.2">
      <c r="A102" s="37" t="s">
        <v>55</v>
      </c>
      <c r="E102" s="41" t="s">
        <v>498</v>
      </c>
    </row>
    <row r="103" spans="1:16" x14ac:dyDescent="0.2">
      <c r="A103" s="37" t="s">
        <v>56</v>
      </c>
      <c r="E103" s="42" t="s">
        <v>499</v>
      </c>
    </row>
    <row r="104" spans="1:16" ht="25.5" x14ac:dyDescent="0.2">
      <c r="A104" t="s">
        <v>57</v>
      </c>
      <c r="E104" s="41" t="s">
        <v>412</v>
      </c>
    </row>
    <row r="105" spans="1:16" x14ac:dyDescent="0.2">
      <c r="A105" t="s">
        <v>49</v>
      </c>
      <c r="B105" s="36" t="s">
        <v>164</v>
      </c>
      <c r="C105" s="36" t="s">
        <v>500</v>
      </c>
      <c r="D105" s="37" t="s">
        <v>51</v>
      </c>
      <c r="E105" s="13" t="s">
        <v>501</v>
      </c>
      <c r="F105" s="38" t="s">
        <v>53</v>
      </c>
      <c r="G105" s="39">
        <v>30.3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54</v>
      </c>
      <c r="O105">
        <f>(M105*21)/100</f>
        <v>0</v>
      </c>
      <c r="P105" t="s">
        <v>27</v>
      </c>
    </row>
    <row r="106" spans="1:16" x14ac:dyDescent="0.2">
      <c r="A106" s="37" t="s">
        <v>55</v>
      </c>
      <c r="E106" s="41" t="s">
        <v>502</v>
      </c>
    </row>
    <row r="107" spans="1:16" x14ac:dyDescent="0.2">
      <c r="A107" s="37" t="s">
        <v>56</v>
      </c>
      <c r="E107" s="42" t="s">
        <v>503</v>
      </c>
    </row>
    <row r="108" spans="1:16" ht="25.5" x14ac:dyDescent="0.2">
      <c r="A108" t="s">
        <v>57</v>
      </c>
      <c r="E108" s="41" t="s">
        <v>412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404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404</v>
      </c>
      <c r="D4" s="9"/>
      <c r="E4" s="3" t="s">
        <v>405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COUNTIFS(L8:L40,"=0",A8:A40,"P")+COUNTIFS(L8:L40,"",A8:A40,"P")+SUM(Q8:Q40)</f>
        <v>8</v>
      </c>
    </row>
    <row r="8" spans="1:20" x14ac:dyDescent="0.2">
      <c r="A8" t="s">
        <v>44</v>
      </c>
      <c r="C8" s="30" t="s">
        <v>506</v>
      </c>
      <c r="E8" s="32" t="s">
        <v>505</v>
      </c>
      <c r="J8" s="31">
        <f>0+J9+J14+J31</f>
        <v>0</v>
      </c>
      <c r="K8" s="31">
        <f>0+K9+K14+K31</f>
        <v>0</v>
      </c>
      <c r="L8" s="31">
        <f>0+L9+L14+L31</f>
        <v>0</v>
      </c>
      <c r="M8" s="31">
        <f>0+M9+M14+M31</f>
        <v>0</v>
      </c>
    </row>
    <row r="9" spans="1:20" x14ac:dyDescent="0.2">
      <c r="A9" t="s">
        <v>46</v>
      </c>
      <c r="C9" s="33" t="s">
        <v>233</v>
      </c>
      <c r="E9" s="35" t="s">
        <v>290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47</v>
      </c>
      <c r="C10" s="36" t="s">
        <v>291</v>
      </c>
      <c r="D10" s="37" t="s">
        <v>51</v>
      </c>
      <c r="E10" s="13" t="s">
        <v>409</v>
      </c>
      <c r="F10" s="38" t="s">
        <v>293</v>
      </c>
      <c r="G10" s="39">
        <v>38.15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410</v>
      </c>
    </row>
    <row r="12" spans="1:20" x14ac:dyDescent="0.2">
      <c r="A12" s="37" t="s">
        <v>56</v>
      </c>
      <c r="E12" s="42" t="s">
        <v>507</v>
      </c>
    </row>
    <row r="13" spans="1:20" ht="25.5" x14ac:dyDescent="0.2">
      <c r="A13" t="s">
        <v>57</v>
      </c>
      <c r="E13" s="41" t="s">
        <v>412</v>
      </c>
    </row>
    <row r="14" spans="1:20" x14ac:dyDescent="0.2">
      <c r="A14" t="s">
        <v>46</v>
      </c>
      <c r="C14" s="33" t="s">
        <v>27</v>
      </c>
      <c r="E14" s="35" t="s">
        <v>48</v>
      </c>
      <c r="J14" s="34">
        <f>0</f>
        <v>0</v>
      </c>
      <c r="K14" s="34">
        <f>0</f>
        <v>0</v>
      </c>
      <c r="L14" s="34">
        <f>0+L15+L19+L23+L27</f>
        <v>0</v>
      </c>
      <c r="M14" s="34">
        <f>0+M15+M19+M23+M27</f>
        <v>0</v>
      </c>
    </row>
    <row r="15" spans="1:20" x14ac:dyDescent="0.2">
      <c r="A15" t="s">
        <v>49</v>
      </c>
      <c r="B15" s="36" t="s">
        <v>27</v>
      </c>
      <c r="C15" s="36" t="s">
        <v>508</v>
      </c>
      <c r="D15" s="37" t="s">
        <v>51</v>
      </c>
      <c r="E15" s="13" t="s">
        <v>509</v>
      </c>
      <c r="F15" s="38" t="s">
        <v>293</v>
      </c>
      <c r="G15" s="39">
        <v>24.21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54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510</v>
      </c>
    </row>
    <row r="17" spans="1:16" x14ac:dyDescent="0.2">
      <c r="A17" s="37" t="s">
        <v>56</v>
      </c>
      <c r="E17" s="42" t="s">
        <v>511</v>
      </c>
    </row>
    <row r="18" spans="1:16" ht="25.5" x14ac:dyDescent="0.2">
      <c r="A18" t="s">
        <v>57</v>
      </c>
      <c r="E18" s="41" t="s">
        <v>412</v>
      </c>
    </row>
    <row r="19" spans="1:16" ht="25.5" x14ac:dyDescent="0.2">
      <c r="A19" t="s">
        <v>49</v>
      </c>
      <c r="B19" s="36" t="s">
        <v>26</v>
      </c>
      <c r="C19" s="36" t="s">
        <v>512</v>
      </c>
      <c r="D19" s="37" t="s">
        <v>51</v>
      </c>
      <c r="E19" s="13" t="s">
        <v>513</v>
      </c>
      <c r="F19" s="38" t="s">
        <v>61</v>
      </c>
      <c r="G19" s="39">
        <v>18.170000000000002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x14ac:dyDescent="0.2">
      <c r="A20" s="37" t="s">
        <v>55</v>
      </c>
      <c r="E20" s="41" t="s">
        <v>514</v>
      </c>
    </row>
    <row r="21" spans="1:16" x14ac:dyDescent="0.2">
      <c r="A21" s="37" t="s">
        <v>56</v>
      </c>
      <c r="E21" s="42" t="s">
        <v>515</v>
      </c>
    </row>
    <row r="22" spans="1:16" ht="25.5" x14ac:dyDescent="0.2">
      <c r="A22" t="s">
        <v>57</v>
      </c>
      <c r="E22" s="41" t="s">
        <v>412</v>
      </c>
    </row>
    <row r="23" spans="1:16" x14ac:dyDescent="0.2">
      <c r="A23" t="s">
        <v>49</v>
      </c>
      <c r="B23" s="36" t="s">
        <v>66</v>
      </c>
      <c r="C23" s="36" t="s">
        <v>516</v>
      </c>
      <c r="D23" s="37" t="s">
        <v>51</v>
      </c>
      <c r="E23" s="13" t="s">
        <v>517</v>
      </c>
      <c r="F23" s="38" t="s">
        <v>61</v>
      </c>
      <c r="G23" s="39">
        <v>15.13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518</v>
      </c>
    </row>
    <row r="25" spans="1:16" x14ac:dyDescent="0.2">
      <c r="A25" s="37" t="s">
        <v>56</v>
      </c>
      <c r="E25" s="42" t="s">
        <v>519</v>
      </c>
    </row>
    <row r="26" spans="1:16" ht="25.5" x14ac:dyDescent="0.2">
      <c r="A26" t="s">
        <v>57</v>
      </c>
      <c r="E26" s="41" t="s">
        <v>412</v>
      </c>
    </row>
    <row r="27" spans="1:16" x14ac:dyDescent="0.2">
      <c r="A27" t="s">
        <v>49</v>
      </c>
      <c r="B27" s="36" t="s">
        <v>70</v>
      </c>
      <c r="C27" s="36" t="s">
        <v>520</v>
      </c>
      <c r="D27" s="37" t="s">
        <v>51</v>
      </c>
      <c r="E27" s="13" t="s">
        <v>521</v>
      </c>
      <c r="F27" s="38" t="s">
        <v>53</v>
      </c>
      <c r="G27" s="39">
        <v>37.82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522</v>
      </c>
    </row>
    <row r="29" spans="1:16" x14ac:dyDescent="0.2">
      <c r="A29" s="37" t="s">
        <v>56</v>
      </c>
      <c r="E29" s="42" t="s">
        <v>523</v>
      </c>
    </row>
    <row r="30" spans="1:16" ht="25.5" x14ac:dyDescent="0.2">
      <c r="A30" t="s">
        <v>57</v>
      </c>
      <c r="E30" s="41" t="s">
        <v>412</v>
      </c>
    </row>
    <row r="31" spans="1:16" x14ac:dyDescent="0.2">
      <c r="A31" t="s">
        <v>46</v>
      </c>
      <c r="C31" s="33" t="s">
        <v>88</v>
      </c>
      <c r="E31" s="35" t="s">
        <v>491</v>
      </c>
      <c r="J31" s="34">
        <f>0</f>
        <v>0</v>
      </c>
      <c r="K31" s="34">
        <f>0</f>
        <v>0</v>
      </c>
      <c r="L31" s="34">
        <f>0+L32+L36+L40</f>
        <v>0</v>
      </c>
      <c r="M31" s="34">
        <f>0+M32+M36+M40</f>
        <v>0</v>
      </c>
    </row>
    <row r="32" spans="1:16" ht="25.5" x14ac:dyDescent="0.2">
      <c r="A32" t="s">
        <v>49</v>
      </c>
      <c r="B32" s="36" t="s">
        <v>73</v>
      </c>
      <c r="C32" s="36" t="s">
        <v>524</v>
      </c>
      <c r="D32" s="37" t="s">
        <v>51</v>
      </c>
      <c r="E32" s="13" t="s">
        <v>525</v>
      </c>
      <c r="F32" s="38" t="s">
        <v>526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54</v>
      </c>
      <c r="O32">
        <f>(M32*21)/100</f>
        <v>0</v>
      </c>
      <c r="P32" t="s">
        <v>27</v>
      </c>
    </row>
    <row r="33" spans="1:16" x14ac:dyDescent="0.2">
      <c r="A33" s="37" t="s">
        <v>55</v>
      </c>
      <c r="E33" s="41" t="s">
        <v>527</v>
      </c>
    </row>
    <row r="34" spans="1:16" x14ac:dyDescent="0.2">
      <c r="A34" s="37" t="s">
        <v>56</v>
      </c>
      <c r="E34" s="42" t="s">
        <v>528</v>
      </c>
    </row>
    <row r="35" spans="1:16" ht="25.5" x14ac:dyDescent="0.2">
      <c r="A35" t="s">
        <v>57</v>
      </c>
      <c r="E35" s="41" t="s">
        <v>412</v>
      </c>
    </row>
    <row r="36" spans="1:16" x14ac:dyDescent="0.2">
      <c r="A36" t="s">
        <v>49</v>
      </c>
      <c r="B36" s="36" t="s">
        <v>78</v>
      </c>
      <c r="C36" s="36" t="s">
        <v>500</v>
      </c>
      <c r="D36" s="37" t="s">
        <v>51</v>
      </c>
      <c r="E36" s="13" t="s">
        <v>501</v>
      </c>
      <c r="F36" s="38" t="s">
        <v>53</v>
      </c>
      <c r="G36" s="39">
        <v>21.37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54</v>
      </c>
      <c r="O36">
        <f>(M36*21)/100</f>
        <v>0</v>
      </c>
      <c r="P36" t="s">
        <v>27</v>
      </c>
    </row>
    <row r="37" spans="1:16" x14ac:dyDescent="0.2">
      <c r="A37" s="37" t="s">
        <v>55</v>
      </c>
      <c r="E37" s="41" t="s">
        <v>502</v>
      </c>
    </row>
    <row r="38" spans="1:16" x14ac:dyDescent="0.2">
      <c r="A38" s="37" t="s">
        <v>56</v>
      </c>
      <c r="E38" s="42" t="s">
        <v>529</v>
      </c>
    </row>
    <row r="39" spans="1:16" ht="25.5" x14ac:dyDescent="0.2">
      <c r="A39" t="s">
        <v>57</v>
      </c>
      <c r="E39" s="41" t="s">
        <v>412</v>
      </c>
    </row>
    <row r="40" spans="1:16" ht="25.5" x14ac:dyDescent="0.2">
      <c r="A40" t="s">
        <v>49</v>
      </c>
      <c r="B40" s="36" t="s">
        <v>84</v>
      </c>
      <c r="C40" s="36" t="s">
        <v>530</v>
      </c>
      <c r="D40" s="37" t="s">
        <v>51</v>
      </c>
      <c r="E40" s="13" t="s">
        <v>531</v>
      </c>
      <c r="F40" s="38" t="s">
        <v>532</v>
      </c>
      <c r="G40" s="39">
        <v>38.03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54</v>
      </c>
      <c r="O40">
        <f>(M40*21)/100</f>
        <v>0</v>
      </c>
      <c r="P40" t="s">
        <v>27</v>
      </c>
    </row>
    <row r="41" spans="1:16" x14ac:dyDescent="0.2">
      <c r="A41" s="37" t="s">
        <v>55</v>
      </c>
      <c r="E41" s="41" t="s">
        <v>533</v>
      </c>
    </row>
    <row r="42" spans="1:16" x14ac:dyDescent="0.2">
      <c r="A42" s="37" t="s">
        <v>56</v>
      </c>
      <c r="E42" s="42" t="s">
        <v>534</v>
      </c>
    </row>
    <row r="43" spans="1:16" ht="25.5" x14ac:dyDescent="0.2">
      <c r="A43" t="s">
        <v>57</v>
      </c>
      <c r="E43" s="41" t="s">
        <v>412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7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535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535</v>
      </c>
      <c r="D4" s="9"/>
      <c r="E4" s="3" t="s">
        <v>536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COUNTIFS(L8:L68,"=0",A8:A68,"P")+COUNTIFS(L8:L68,"",A8:A68,"P")+SUM(Q8:Q68)</f>
        <v>14</v>
      </c>
    </row>
    <row r="8" spans="1:20" x14ac:dyDescent="0.2">
      <c r="A8" t="s">
        <v>44</v>
      </c>
      <c r="C8" s="30" t="s">
        <v>539</v>
      </c>
      <c r="E8" s="32" t="s">
        <v>538</v>
      </c>
      <c r="J8" s="31">
        <f>0+J9+J18+J39+J44+J53+J58+J63</f>
        <v>0</v>
      </c>
      <c r="K8" s="31">
        <f>0+K9+K18+K39+K44+K53+K58+K63</f>
        <v>0</v>
      </c>
      <c r="L8" s="31">
        <f>0+L9+L18+L39+L44+L53+L58+L63</f>
        <v>0</v>
      </c>
      <c r="M8" s="31">
        <f>0+M9+M18+M39+M44+M53+M58+M63</f>
        <v>0</v>
      </c>
    </row>
    <row r="9" spans="1:20" x14ac:dyDescent="0.2">
      <c r="A9" t="s">
        <v>46</v>
      </c>
      <c r="C9" s="33" t="s">
        <v>233</v>
      </c>
      <c r="E9" s="35" t="s">
        <v>290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291</v>
      </c>
      <c r="D10" s="37" t="s">
        <v>51</v>
      </c>
      <c r="E10" s="13" t="s">
        <v>292</v>
      </c>
      <c r="F10" s="38" t="s">
        <v>293</v>
      </c>
      <c r="G10" s="39">
        <v>5.7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56</v>
      </c>
      <c r="E12" s="42" t="s">
        <v>540</v>
      </c>
    </row>
    <row r="13" spans="1:20" ht="140.25" x14ac:dyDescent="0.2">
      <c r="A13" t="s">
        <v>57</v>
      </c>
      <c r="E13" s="41" t="s">
        <v>541</v>
      </c>
    </row>
    <row r="14" spans="1:20" ht="25.5" x14ac:dyDescent="0.2">
      <c r="A14" t="s">
        <v>49</v>
      </c>
      <c r="B14" s="36" t="s">
        <v>27</v>
      </c>
      <c r="C14" s="36" t="s">
        <v>542</v>
      </c>
      <c r="D14" s="37" t="s">
        <v>51</v>
      </c>
      <c r="E14" s="13" t="s">
        <v>543</v>
      </c>
      <c r="F14" s="38" t="s">
        <v>293</v>
      </c>
      <c r="G14" s="39">
        <v>2.75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56</v>
      </c>
      <c r="E16" s="42" t="s">
        <v>544</v>
      </c>
    </row>
    <row r="17" spans="1:16" ht="140.25" x14ac:dyDescent="0.2">
      <c r="A17" t="s">
        <v>57</v>
      </c>
      <c r="E17" s="41" t="s">
        <v>545</v>
      </c>
    </row>
    <row r="18" spans="1:16" x14ac:dyDescent="0.2">
      <c r="A18" t="s">
        <v>46</v>
      </c>
      <c r="C18" s="33" t="s">
        <v>47</v>
      </c>
      <c r="E18" s="35" t="s">
        <v>48</v>
      </c>
      <c r="J18" s="34">
        <f>0</f>
        <v>0</v>
      </c>
      <c r="K18" s="34">
        <f>0</f>
        <v>0</v>
      </c>
      <c r="L18" s="34">
        <f>0+L19+L23+L27+L31+L35</f>
        <v>0</v>
      </c>
      <c r="M18" s="34">
        <f>0+M19+M23+M27+M31+M35</f>
        <v>0</v>
      </c>
    </row>
    <row r="19" spans="1:16" x14ac:dyDescent="0.2">
      <c r="A19" t="s">
        <v>49</v>
      </c>
      <c r="B19" s="36" t="s">
        <v>26</v>
      </c>
      <c r="C19" s="36" t="s">
        <v>546</v>
      </c>
      <c r="D19" s="37" t="s">
        <v>51</v>
      </c>
      <c r="E19" s="13" t="s">
        <v>547</v>
      </c>
      <c r="F19" s="38" t="s">
        <v>61</v>
      </c>
      <c r="G19" s="39">
        <v>1.68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ht="25.5" x14ac:dyDescent="0.2">
      <c r="A20" s="37" t="s">
        <v>55</v>
      </c>
      <c r="E20" s="41" t="s">
        <v>548</v>
      </c>
    </row>
    <row r="21" spans="1:16" x14ac:dyDescent="0.2">
      <c r="A21" s="37" t="s">
        <v>56</v>
      </c>
      <c r="E21" s="42" t="s">
        <v>549</v>
      </c>
    </row>
    <row r="22" spans="1:16" ht="63.75" x14ac:dyDescent="0.2">
      <c r="A22" t="s">
        <v>57</v>
      </c>
      <c r="E22" s="41" t="s">
        <v>550</v>
      </c>
    </row>
    <row r="23" spans="1:16" x14ac:dyDescent="0.2">
      <c r="A23" t="s">
        <v>49</v>
      </c>
      <c r="B23" s="36" t="s">
        <v>66</v>
      </c>
      <c r="C23" s="36" t="s">
        <v>551</v>
      </c>
      <c r="D23" s="37" t="s">
        <v>51</v>
      </c>
      <c r="E23" s="13" t="s">
        <v>552</v>
      </c>
      <c r="F23" s="38" t="s">
        <v>76</v>
      </c>
      <c r="G23" s="39">
        <v>4.8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553</v>
      </c>
    </row>
    <row r="25" spans="1:16" x14ac:dyDescent="0.2">
      <c r="A25" s="37" t="s">
        <v>56</v>
      </c>
      <c r="E25" s="42" t="s">
        <v>51</v>
      </c>
    </row>
    <row r="26" spans="1:16" ht="63.75" x14ac:dyDescent="0.2">
      <c r="A26" t="s">
        <v>57</v>
      </c>
      <c r="E26" s="41" t="s">
        <v>550</v>
      </c>
    </row>
    <row r="27" spans="1:16" x14ac:dyDescent="0.2">
      <c r="A27" t="s">
        <v>49</v>
      </c>
      <c r="B27" s="36" t="s">
        <v>70</v>
      </c>
      <c r="C27" s="36" t="s">
        <v>554</v>
      </c>
      <c r="D27" s="37" t="s">
        <v>51</v>
      </c>
      <c r="E27" s="13" t="s">
        <v>555</v>
      </c>
      <c r="F27" s="38" t="s">
        <v>61</v>
      </c>
      <c r="G27" s="39">
        <v>3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556</v>
      </c>
    </row>
    <row r="29" spans="1:16" x14ac:dyDescent="0.2">
      <c r="A29" s="37" t="s">
        <v>56</v>
      </c>
      <c r="E29" s="42" t="s">
        <v>557</v>
      </c>
    </row>
    <row r="30" spans="1:16" ht="357" x14ac:dyDescent="0.2">
      <c r="A30" t="s">
        <v>57</v>
      </c>
      <c r="E30" s="41" t="s">
        <v>558</v>
      </c>
    </row>
    <row r="31" spans="1:16" x14ac:dyDescent="0.2">
      <c r="A31" t="s">
        <v>49</v>
      </c>
      <c r="B31" s="36" t="s">
        <v>73</v>
      </c>
      <c r="C31" s="36" t="s">
        <v>559</v>
      </c>
      <c r="D31" s="37" t="s">
        <v>51</v>
      </c>
      <c r="E31" s="13" t="s">
        <v>560</v>
      </c>
      <c r="F31" s="38" t="s">
        <v>61</v>
      </c>
      <c r="G31" s="39">
        <v>3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561</v>
      </c>
    </row>
    <row r="33" spans="1:16" x14ac:dyDescent="0.2">
      <c r="A33" s="37" t="s">
        <v>56</v>
      </c>
      <c r="E33" s="42" t="s">
        <v>562</v>
      </c>
    </row>
    <row r="34" spans="1:16" ht="191.25" x14ac:dyDescent="0.2">
      <c r="A34" t="s">
        <v>57</v>
      </c>
      <c r="E34" s="41" t="s">
        <v>563</v>
      </c>
    </row>
    <row r="35" spans="1:16" x14ac:dyDescent="0.2">
      <c r="A35" t="s">
        <v>49</v>
      </c>
      <c r="B35" s="36" t="s">
        <v>78</v>
      </c>
      <c r="C35" s="36" t="s">
        <v>564</v>
      </c>
      <c r="D35" s="37" t="s">
        <v>51</v>
      </c>
      <c r="E35" s="13" t="s">
        <v>565</v>
      </c>
      <c r="F35" s="38" t="s">
        <v>61</v>
      </c>
      <c r="G35" s="39">
        <v>3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x14ac:dyDescent="0.2">
      <c r="A37" s="37" t="s">
        <v>56</v>
      </c>
      <c r="E37" s="42" t="s">
        <v>557</v>
      </c>
    </row>
    <row r="38" spans="1:16" ht="306" x14ac:dyDescent="0.2">
      <c r="A38" t="s">
        <v>57</v>
      </c>
      <c r="E38" s="41" t="s">
        <v>566</v>
      </c>
    </row>
    <row r="39" spans="1:16" x14ac:dyDescent="0.2">
      <c r="A39" t="s">
        <v>46</v>
      </c>
      <c r="C39" s="33" t="s">
        <v>27</v>
      </c>
      <c r="E39" s="35" t="s">
        <v>316</v>
      </c>
      <c r="J39" s="34">
        <f>0</f>
        <v>0</v>
      </c>
      <c r="K39" s="34">
        <f>0</f>
        <v>0</v>
      </c>
      <c r="L39" s="34">
        <f>0+L40</f>
        <v>0</v>
      </c>
      <c r="M39" s="34">
        <f>0+M40</f>
        <v>0</v>
      </c>
    </row>
    <row r="40" spans="1:16" ht="25.5" x14ac:dyDescent="0.2">
      <c r="A40" t="s">
        <v>49</v>
      </c>
      <c r="B40" s="36" t="s">
        <v>84</v>
      </c>
      <c r="C40" s="36" t="s">
        <v>567</v>
      </c>
      <c r="D40" s="37" t="s">
        <v>51</v>
      </c>
      <c r="E40" s="13" t="s">
        <v>568</v>
      </c>
      <c r="F40" s="38" t="s">
        <v>82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54</v>
      </c>
      <c r="O40">
        <f>(M40*21)/100</f>
        <v>0</v>
      </c>
      <c r="P40" t="s">
        <v>27</v>
      </c>
    </row>
    <row r="41" spans="1:16" x14ac:dyDescent="0.2">
      <c r="A41" s="37" t="s">
        <v>55</v>
      </c>
      <c r="E41" s="41" t="s">
        <v>51</v>
      </c>
    </row>
    <row r="42" spans="1:16" x14ac:dyDescent="0.2">
      <c r="A42" s="37" t="s">
        <v>56</v>
      </c>
      <c r="E42" s="42" t="s">
        <v>569</v>
      </c>
    </row>
    <row r="43" spans="1:16" ht="63.75" x14ac:dyDescent="0.2">
      <c r="A43" t="s">
        <v>57</v>
      </c>
      <c r="E43" s="41" t="s">
        <v>570</v>
      </c>
    </row>
    <row r="44" spans="1:16" x14ac:dyDescent="0.2">
      <c r="A44" t="s">
        <v>46</v>
      </c>
      <c r="C44" s="33" t="s">
        <v>26</v>
      </c>
      <c r="E44" s="35" t="s">
        <v>571</v>
      </c>
      <c r="J44" s="34">
        <f>0</f>
        <v>0</v>
      </c>
      <c r="K44" s="34">
        <f>0</f>
        <v>0</v>
      </c>
      <c r="L44" s="34">
        <f>0+L45+L49</f>
        <v>0</v>
      </c>
      <c r="M44" s="34">
        <f>0+M45+M49</f>
        <v>0</v>
      </c>
    </row>
    <row r="45" spans="1:16" x14ac:dyDescent="0.2">
      <c r="A45" t="s">
        <v>49</v>
      </c>
      <c r="B45" s="36" t="s">
        <v>88</v>
      </c>
      <c r="C45" s="36" t="s">
        <v>572</v>
      </c>
      <c r="D45" s="37" t="s">
        <v>51</v>
      </c>
      <c r="E45" s="13" t="s">
        <v>573</v>
      </c>
      <c r="F45" s="38" t="s">
        <v>61</v>
      </c>
      <c r="G45" s="39">
        <v>1.6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54</v>
      </c>
      <c r="O45">
        <f>(M45*21)/100</f>
        <v>0</v>
      </c>
      <c r="P45" t="s">
        <v>27</v>
      </c>
    </row>
    <row r="46" spans="1:16" x14ac:dyDescent="0.2">
      <c r="A46" s="37" t="s">
        <v>55</v>
      </c>
      <c r="E46" s="41" t="s">
        <v>51</v>
      </c>
    </row>
    <row r="47" spans="1:16" x14ac:dyDescent="0.2">
      <c r="A47" s="37" t="s">
        <v>56</v>
      </c>
      <c r="E47" s="42" t="s">
        <v>574</v>
      </c>
    </row>
    <row r="48" spans="1:16" ht="382.5" x14ac:dyDescent="0.2">
      <c r="A48" t="s">
        <v>57</v>
      </c>
      <c r="E48" s="41" t="s">
        <v>575</v>
      </c>
    </row>
    <row r="49" spans="1:16" x14ac:dyDescent="0.2">
      <c r="A49" t="s">
        <v>49</v>
      </c>
      <c r="B49" s="36" t="s">
        <v>92</v>
      </c>
      <c r="C49" s="36" t="s">
        <v>576</v>
      </c>
      <c r="D49" s="37" t="s">
        <v>51</v>
      </c>
      <c r="E49" s="13" t="s">
        <v>577</v>
      </c>
      <c r="F49" s="38" t="s">
        <v>293</v>
      </c>
      <c r="G49" s="39">
        <v>0.83799999999999997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x14ac:dyDescent="0.2">
      <c r="A50" s="37" t="s">
        <v>55</v>
      </c>
      <c r="E50" s="41" t="s">
        <v>51</v>
      </c>
    </row>
    <row r="51" spans="1:16" x14ac:dyDescent="0.2">
      <c r="A51" s="37" t="s">
        <v>56</v>
      </c>
      <c r="E51" s="42" t="s">
        <v>578</v>
      </c>
    </row>
    <row r="52" spans="1:16" ht="242.25" x14ac:dyDescent="0.2">
      <c r="A52" t="s">
        <v>57</v>
      </c>
      <c r="E52" s="41" t="s">
        <v>579</v>
      </c>
    </row>
    <row r="53" spans="1:16" x14ac:dyDescent="0.2">
      <c r="A53" t="s">
        <v>46</v>
      </c>
      <c r="C53" s="33" t="s">
        <v>73</v>
      </c>
      <c r="E53" s="35" t="s">
        <v>580</v>
      </c>
      <c r="J53" s="34">
        <f>0</f>
        <v>0</v>
      </c>
      <c r="K53" s="34">
        <f>0</f>
        <v>0</v>
      </c>
      <c r="L53" s="34">
        <f>0+L54</f>
        <v>0</v>
      </c>
      <c r="M53" s="34">
        <f>0+M54</f>
        <v>0</v>
      </c>
    </row>
    <row r="54" spans="1:16" ht="25.5" x14ac:dyDescent="0.2">
      <c r="A54" t="s">
        <v>49</v>
      </c>
      <c r="B54" s="36" t="s">
        <v>96</v>
      </c>
      <c r="C54" s="36" t="s">
        <v>581</v>
      </c>
      <c r="D54" s="37" t="s">
        <v>51</v>
      </c>
      <c r="E54" s="13" t="s">
        <v>582</v>
      </c>
      <c r="F54" s="38" t="s">
        <v>53</v>
      </c>
      <c r="G54" s="39">
        <v>5.2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51</v>
      </c>
    </row>
    <row r="56" spans="1:16" x14ac:dyDescent="0.2">
      <c r="A56" s="37" t="s">
        <v>56</v>
      </c>
      <c r="E56" s="42" t="s">
        <v>583</v>
      </c>
    </row>
    <row r="57" spans="1:16" ht="76.5" x14ac:dyDescent="0.2">
      <c r="A57" t="s">
        <v>57</v>
      </c>
      <c r="E57" s="41" t="s">
        <v>584</v>
      </c>
    </row>
    <row r="58" spans="1:16" x14ac:dyDescent="0.2">
      <c r="A58" t="s">
        <v>46</v>
      </c>
      <c r="C58" s="33" t="s">
        <v>78</v>
      </c>
      <c r="E58" s="35" t="s">
        <v>585</v>
      </c>
      <c r="J58" s="34">
        <f>0</f>
        <v>0</v>
      </c>
      <c r="K58" s="34">
        <f>0</f>
        <v>0</v>
      </c>
      <c r="L58" s="34">
        <f>0+L59</f>
        <v>0</v>
      </c>
      <c r="M58" s="34">
        <f>0+M59</f>
        <v>0</v>
      </c>
    </row>
    <row r="59" spans="1:16" x14ac:dyDescent="0.2">
      <c r="A59" t="s">
        <v>49</v>
      </c>
      <c r="B59" s="36" t="s">
        <v>100</v>
      </c>
      <c r="C59" s="36" t="s">
        <v>586</v>
      </c>
      <c r="D59" s="37" t="s">
        <v>51</v>
      </c>
      <c r="E59" s="13" t="s">
        <v>587</v>
      </c>
      <c r="F59" s="38" t="s">
        <v>53</v>
      </c>
      <c r="G59" s="39">
        <v>5.2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588</v>
      </c>
    </row>
    <row r="61" spans="1:16" x14ac:dyDescent="0.2">
      <c r="A61" s="37" t="s">
        <v>56</v>
      </c>
      <c r="E61" s="42" t="s">
        <v>583</v>
      </c>
    </row>
    <row r="62" spans="1:16" ht="51" x14ac:dyDescent="0.2">
      <c r="A62" t="s">
        <v>57</v>
      </c>
      <c r="E62" s="41" t="s">
        <v>589</v>
      </c>
    </row>
    <row r="63" spans="1:16" x14ac:dyDescent="0.2">
      <c r="A63" t="s">
        <v>46</v>
      </c>
      <c r="C63" s="33" t="s">
        <v>88</v>
      </c>
      <c r="E63" s="35" t="s">
        <v>491</v>
      </c>
      <c r="J63" s="34">
        <f>0</f>
        <v>0</v>
      </c>
      <c r="K63" s="34">
        <f>0</f>
        <v>0</v>
      </c>
      <c r="L63" s="34">
        <f>0+L64+L68</f>
        <v>0</v>
      </c>
      <c r="M63" s="34">
        <f>0+M64+M68</f>
        <v>0</v>
      </c>
    </row>
    <row r="64" spans="1:16" x14ac:dyDescent="0.2">
      <c r="A64" t="s">
        <v>49</v>
      </c>
      <c r="B64" s="36" t="s">
        <v>104</v>
      </c>
      <c r="C64" s="36" t="s">
        <v>590</v>
      </c>
      <c r="D64" s="37" t="s">
        <v>51</v>
      </c>
      <c r="E64" s="13" t="s">
        <v>591</v>
      </c>
      <c r="F64" s="38" t="s">
        <v>53</v>
      </c>
      <c r="G64" s="39">
        <v>5.2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54</v>
      </c>
      <c r="O64">
        <f>(M64*21)/100</f>
        <v>0</v>
      </c>
      <c r="P64" t="s">
        <v>27</v>
      </c>
    </row>
    <row r="65" spans="1:16" x14ac:dyDescent="0.2">
      <c r="A65" s="37" t="s">
        <v>55</v>
      </c>
      <c r="E65" s="41" t="s">
        <v>51</v>
      </c>
    </row>
    <row r="66" spans="1:16" x14ac:dyDescent="0.2">
      <c r="A66" s="37" t="s">
        <v>56</v>
      </c>
      <c r="E66" s="42" t="s">
        <v>583</v>
      </c>
    </row>
    <row r="67" spans="1:16" ht="25.5" x14ac:dyDescent="0.2">
      <c r="A67" t="s">
        <v>57</v>
      </c>
      <c r="E67" s="41" t="s">
        <v>592</v>
      </c>
    </row>
    <row r="68" spans="1:16" x14ac:dyDescent="0.2">
      <c r="A68" t="s">
        <v>49</v>
      </c>
      <c r="B68" s="36" t="s">
        <v>108</v>
      </c>
      <c r="C68" s="36" t="s">
        <v>593</v>
      </c>
      <c r="D68" s="37" t="s">
        <v>51</v>
      </c>
      <c r="E68" s="13" t="s">
        <v>594</v>
      </c>
      <c r="F68" s="38" t="s">
        <v>61</v>
      </c>
      <c r="G68" s="39">
        <v>1.1000000000000001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54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595</v>
      </c>
    </row>
    <row r="70" spans="1:16" x14ac:dyDescent="0.2">
      <c r="A70" s="37" t="s">
        <v>56</v>
      </c>
      <c r="E70" s="42" t="s">
        <v>596</v>
      </c>
    </row>
    <row r="71" spans="1:16" ht="114.75" x14ac:dyDescent="0.2">
      <c r="A71" t="s">
        <v>57</v>
      </c>
      <c r="E71" s="41" t="s">
        <v>597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598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598</v>
      </c>
      <c r="D4" s="9"/>
      <c r="E4" s="3" t="s">
        <v>599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COUNTIFS(L8:L114,"=0",A8:A114,"P")+COUNTIFS(L8:L114,"",A8:A114,"P")+SUM(Q8:Q114)</f>
        <v>26</v>
      </c>
    </row>
    <row r="8" spans="1:20" x14ac:dyDescent="0.2">
      <c r="A8" t="s">
        <v>44</v>
      </c>
      <c r="C8" s="30" t="s">
        <v>602</v>
      </c>
      <c r="E8" s="32" t="s">
        <v>601</v>
      </c>
      <c r="J8" s="31">
        <f>0+J9+J26+J71+J84+J101</f>
        <v>0</v>
      </c>
      <c r="K8" s="31">
        <f>0+K9+K26+K71+K84+K101</f>
        <v>0</v>
      </c>
      <c r="L8" s="31">
        <f>0+L9+L26+L71+L84+L101</f>
        <v>0</v>
      </c>
      <c r="M8" s="31">
        <f>0+M9+M26+M71+M84+M101</f>
        <v>0</v>
      </c>
    </row>
    <row r="9" spans="1:20" x14ac:dyDescent="0.2">
      <c r="A9" t="s">
        <v>46</v>
      </c>
      <c r="C9" s="33" t="s">
        <v>233</v>
      </c>
      <c r="E9" s="35" t="s">
        <v>290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603</v>
      </c>
      <c r="D10" s="37" t="s">
        <v>51</v>
      </c>
      <c r="E10" s="13" t="s">
        <v>604</v>
      </c>
      <c r="F10" s="38" t="s">
        <v>61</v>
      </c>
      <c r="G10" s="39">
        <v>1083.3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605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56</v>
      </c>
      <c r="E12" s="42" t="s">
        <v>606</v>
      </c>
    </row>
    <row r="13" spans="1:20" ht="25.5" x14ac:dyDescent="0.2">
      <c r="A13" t="s">
        <v>57</v>
      </c>
      <c r="E13" s="41" t="s">
        <v>607</v>
      </c>
    </row>
    <row r="14" spans="1:20" x14ac:dyDescent="0.2">
      <c r="A14" t="s">
        <v>49</v>
      </c>
      <c r="B14" s="36" t="s">
        <v>27</v>
      </c>
      <c r="C14" s="36" t="s">
        <v>608</v>
      </c>
      <c r="D14" s="37" t="s">
        <v>51</v>
      </c>
      <c r="E14" s="13" t="s">
        <v>609</v>
      </c>
      <c r="F14" s="38" t="s">
        <v>61</v>
      </c>
      <c r="G14" s="39">
        <v>89.685000000000002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605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56</v>
      </c>
      <c r="E16" s="42" t="s">
        <v>610</v>
      </c>
    </row>
    <row r="17" spans="1:16" ht="25.5" x14ac:dyDescent="0.2">
      <c r="A17" t="s">
        <v>57</v>
      </c>
      <c r="E17" s="41" t="s">
        <v>607</v>
      </c>
    </row>
    <row r="18" spans="1:16" ht="25.5" x14ac:dyDescent="0.2">
      <c r="A18" t="s">
        <v>49</v>
      </c>
      <c r="B18" s="36" t="s">
        <v>26</v>
      </c>
      <c r="C18" s="36" t="s">
        <v>291</v>
      </c>
      <c r="D18" s="37" t="s">
        <v>51</v>
      </c>
      <c r="E18" s="13" t="s">
        <v>292</v>
      </c>
      <c r="F18" s="38" t="s">
        <v>293</v>
      </c>
      <c r="G18" s="39">
        <v>966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56</v>
      </c>
      <c r="E20" s="42" t="s">
        <v>611</v>
      </c>
    </row>
    <row r="21" spans="1:16" ht="140.25" x14ac:dyDescent="0.2">
      <c r="A21" t="s">
        <v>57</v>
      </c>
      <c r="E21" s="41" t="s">
        <v>545</v>
      </c>
    </row>
    <row r="22" spans="1:16" x14ac:dyDescent="0.2">
      <c r="A22" t="s">
        <v>49</v>
      </c>
      <c r="B22" s="36" t="s">
        <v>144</v>
      </c>
      <c r="C22" s="36" t="s">
        <v>612</v>
      </c>
      <c r="D22" s="37" t="s">
        <v>51</v>
      </c>
      <c r="E22" s="13" t="s">
        <v>613</v>
      </c>
      <c r="F22" s="38" t="s">
        <v>228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(M22*0)/100</f>
        <v>0</v>
      </c>
      <c r="P22" t="s">
        <v>233</v>
      </c>
    </row>
    <row r="23" spans="1:16" ht="25.5" x14ac:dyDescent="0.2">
      <c r="A23" s="37" t="s">
        <v>55</v>
      </c>
      <c r="E23" s="41" t="s">
        <v>614</v>
      </c>
    </row>
    <row r="24" spans="1:16" x14ac:dyDescent="0.2">
      <c r="A24" s="37" t="s">
        <v>56</v>
      </c>
      <c r="E24" s="42" t="s">
        <v>51</v>
      </c>
    </row>
    <row r="25" spans="1:16" x14ac:dyDescent="0.2">
      <c r="A25" t="s">
        <v>57</v>
      </c>
      <c r="E25" s="41" t="s">
        <v>615</v>
      </c>
    </row>
    <row r="26" spans="1:16" x14ac:dyDescent="0.2">
      <c r="A26" t="s">
        <v>46</v>
      </c>
      <c r="C26" s="33" t="s">
        <v>47</v>
      </c>
      <c r="E26" s="35" t="s">
        <v>48</v>
      </c>
      <c r="J26" s="34">
        <f>0</f>
        <v>0</v>
      </c>
      <c r="K26" s="34">
        <f>0</f>
        <v>0</v>
      </c>
      <c r="L26" s="34">
        <f>0+L27+L31+L35+L39+L43+L47+L51+L55+L59+L63+L67</f>
        <v>0</v>
      </c>
      <c r="M26" s="34">
        <f>0+M27+M31+M35+M39+M43+M47+M51+M55+M59+M63+M67</f>
        <v>0</v>
      </c>
    </row>
    <row r="27" spans="1:16" x14ac:dyDescent="0.2">
      <c r="A27" t="s">
        <v>49</v>
      </c>
      <c r="B27" s="36" t="s">
        <v>66</v>
      </c>
      <c r="C27" s="36" t="s">
        <v>616</v>
      </c>
      <c r="D27" s="37" t="s">
        <v>51</v>
      </c>
      <c r="E27" s="13" t="s">
        <v>617</v>
      </c>
      <c r="F27" s="38" t="s">
        <v>61</v>
      </c>
      <c r="G27" s="39">
        <v>455.4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51</v>
      </c>
    </row>
    <row r="29" spans="1:16" x14ac:dyDescent="0.2">
      <c r="A29" s="37" t="s">
        <v>56</v>
      </c>
      <c r="E29" s="42" t="s">
        <v>618</v>
      </c>
    </row>
    <row r="30" spans="1:16" ht="38.25" x14ac:dyDescent="0.2">
      <c r="A30" t="s">
        <v>57</v>
      </c>
      <c r="E30" s="41" t="s">
        <v>619</v>
      </c>
    </row>
    <row r="31" spans="1:16" x14ac:dyDescent="0.2">
      <c r="A31" t="s">
        <v>49</v>
      </c>
      <c r="B31" s="36" t="s">
        <v>70</v>
      </c>
      <c r="C31" s="36" t="s">
        <v>620</v>
      </c>
      <c r="D31" s="37" t="s">
        <v>51</v>
      </c>
      <c r="E31" s="13" t="s">
        <v>621</v>
      </c>
      <c r="F31" s="38" t="s">
        <v>61</v>
      </c>
      <c r="G31" s="39">
        <v>483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51</v>
      </c>
    </row>
    <row r="33" spans="1:16" x14ac:dyDescent="0.2">
      <c r="A33" s="37" t="s">
        <v>56</v>
      </c>
      <c r="E33" s="42" t="s">
        <v>622</v>
      </c>
    </row>
    <row r="34" spans="1:16" ht="369.75" x14ac:dyDescent="0.2">
      <c r="A34" t="s">
        <v>57</v>
      </c>
      <c r="E34" s="41" t="s">
        <v>623</v>
      </c>
    </row>
    <row r="35" spans="1:16" x14ac:dyDescent="0.2">
      <c r="A35" t="s">
        <v>49</v>
      </c>
      <c r="B35" s="36" t="s">
        <v>73</v>
      </c>
      <c r="C35" s="36" t="s">
        <v>624</v>
      </c>
      <c r="D35" s="37" t="s">
        <v>51</v>
      </c>
      <c r="E35" s="13" t="s">
        <v>625</v>
      </c>
      <c r="F35" s="38" t="s">
        <v>61</v>
      </c>
      <c r="G35" s="39">
        <v>1172.9000000000001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626</v>
      </c>
    </row>
    <row r="37" spans="1:16" ht="51" x14ac:dyDescent="0.2">
      <c r="A37" s="37" t="s">
        <v>56</v>
      </c>
      <c r="E37" s="42" t="s">
        <v>627</v>
      </c>
    </row>
    <row r="38" spans="1:16" ht="306" x14ac:dyDescent="0.2">
      <c r="A38" t="s">
        <v>57</v>
      </c>
      <c r="E38" s="41" t="s">
        <v>628</v>
      </c>
    </row>
    <row r="39" spans="1:16" x14ac:dyDescent="0.2">
      <c r="A39" t="s">
        <v>49</v>
      </c>
      <c r="B39" s="36" t="s">
        <v>78</v>
      </c>
      <c r="C39" s="36" t="s">
        <v>629</v>
      </c>
      <c r="D39" s="37" t="s">
        <v>51</v>
      </c>
      <c r="E39" s="13" t="s">
        <v>630</v>
      </c>
      <c r="F39" s="38" t="s">
        <v>61</v>
      </c>
      <c r="G39" s="39">
        <v>400.5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x14ac:dyDescent="0.2">
      <c r="A41" s="37" t="s">
        <v>56</v>
      </c>
      <c r="E41" s="42" t="s">
        <v>631</v>
      </c>
    </row>
    <row r="42" spans="1:16" ht="267.75" x14ac:dyDescent="0.2">
      <c r="A42" t="s">
        <v>57</v>
      </c>
      <c r="E42" s="41" t="s">
        <v>632</v>
      </c>
    </row>
    <row r="43" spans="1:16" x14ac:dyDescent="0.2">
      <c r="A43" t="s">
        <v>49</v>
      </c>
      <c r="B43" s="36" t="s">
        <v>84</v>
      </c>
      <c r="C43" s="36" t="s">
        <v>559</v>
      </c>
      <c r="D43" s="37" t="s">
        <v>51</v>
      </c>
      <c r="E43" s="13" t="s">
        <v>560</v>
      </c>
      <c r="F43" s="38" t="s">
        <v>61</v>
      </c>
      <c r="G43" s="39">
        <v>938.4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51</v>
      </c>
    </row>
    <row r="45" spans="1:16" ht="38.25" x14ac:dyDescent="0.2">
      <c r="A45" s="37" t="s">
        <v>56</v>
      </c>
      <c r="E45" s="42" t="s">
        <v>633</v>
      </c>
    </row>
    <row r="46" spans="1:16" ht="191.25" x14ac:dyDescent="0.2">
      <c r="A46" t="s">
        <v>57</v>
      </c>
      <c r="E46" s="41" t="s">
        <v>634</v>
      </c>
    </row>
    <row r="47" spans="1:16" x14ac:dyDescent="0.2">
      <c r="A47" t="s">
        <v>49</v>
      </c>
      <c r="B47" s="36" t="s">
        <v>88</v>
      </c>
      <c r="C47" s="36" t="s">
        <v>635</v>
      </c>
      <c r="D47" s="37" t="s">
        <v>51</v>
      </c>
      <c r="E47" s="13" t="s">
        <v>636</v>
      </c>
      <c r="F47" s="38" t="s">
        <v>61</v>
      </c>
      <c r="G47" s="39">
        <v>682.8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51</v>
      </c>
    </row>
    <row r="49" spans="1:16" x14ac:dyDescent="0.2">
      <c r="A49" s="37" t="s">
        <v>56</v>
      </c>
      <c r="E49" s="42" t="s">
        <v>637</v>
      </c>
    </row>
    <row r="50" spans="1:16" ht="267.75" x14ac:dyDescent="0.2">
      <c r="A50" t="s">
        <v>57</v>
      </c>
      <c r="E50" s="41" t="s">
        <v>632</v>
      </c>
    </row>
    <row r="51" spans="1:16" x14ac:dyDescent="0.2">
      <c r="A51" t="s">
        <v>49</v>
      </c>
      <c r="B51" s="36" t="s">
        <v>92</v>
      </c>
      <c r="C51" s="36" t="s">
        <v>638</v>
      </c>
      <c r="D51" s="37" t="s">
        <v>51</v>
      </c>
      <c r="E51" s="13" t="s">
        <v>639</v>
      </c>
      <c r="F51" s="38" t="s">
        <v>61</v>
      </c>
      <c r="G51" s="39">
        <v>579.28200000000004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ht="38.25" x14ac:dyDescent="0.2">
      <c r="A53" s="37" t="s">
        <v>56</v>
      </c>
      <c r="E53" s="42" t="s">
        <v>640</v>
      </c>
    </row>
    <row r="54" spans="1:16" ht="242.25" x14ac:dyDescent="0.2">
      <c r="A54" t="s">
        <v>57</v>
      </c>
      <c r="E54" s="41" t="s">
        <v>641</v>
      </c>
    </row>
    <row r="55" spans="1:16" x14ac:dyDescent="0.2">
      <c r="A55" t="s">
        <v>49</v>
      </c>
      <c r="B55" s="36" t="s">
        <v>96</v>
      </c>
      <c r="C55" s="36" t="s">
        <v>642</v>
      </c>
      <c r="D55" s="37" t="s">
        <v>51</v>
      </c>
      <c r="E55" s="13" t="s">
        <v>643</v>
      </c>
      <c r="F55" s="38" t="s">
        <v>61</v>
      </c>
      <c r="G55" s="39">
        <v>29.16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644</v>
      </c>
    </row>
    <row r="57" spans="1:16" x14ac:dyDescent="0.2">
      <c r="A57" s="37" t="s">
        <v>56</v>
      </c>
      <c r="E57" s="42" t="s">
        <v>645</v>
      </c>
    </row>
    <row r="58" spans="1:16" ht="229.5" x14ac:dyDescent="0.2">
      <c r="A58" t="s">
        <v>57</v>
      </c>
      <c r="E58" s="41" t="s">
        <v>646</v>
      </c>
    </row>
    <row r="59" spans="1:16" x14ac:dyDescent="0.2">
      <c r="A59" t="s">
        <v>49</v>
      </c>
      <c r="B59" s="36" t="s">
        <v>100</v>
      </c>
      <c r="C59" s="36" t="s">
        <v>647</v>
      </c>
      <c r="D59" s="37" t="s">
        <v>51</v>
      </c>
      <c r="E59" s="13" t="s">
        <v>648</v>
      </c>
      <c r="F59" s="38" t="s">
        <v>53</v>
      </c>
      <c r="G59" s="39">
        <v>597.9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56</v>
      </c>
      <c r="E61" s="42" t="s">
        <v>649</v>
      </c>
    </row>
    <row r="62" spans="1:16" ht="38.25" x14ac:dyDescent="0.2">
      <c r="A62" t="s">
        <v>57</v>
      </c>
      <c r="E62" s="41" t="s">
        <v>650</v>
      </c>
    </row>
    <row r="63" spans="1:16" x14ac:dyDescent="0.2">
      <c r="A63" t="s">
        <v>49</v>
      </c>
      <c r="B63" s="36" t="s">
        <v>104</v>
      </c>
      <c r="C63" s="36" t="s">
        <v>651</v>
      </c>
      <c r="D63" s="37" t="s">
        <v>51</v>
      </c>
      <c r="E63" s="13" t="s">
        <v>652</v>
      </c>
      <c r="F63" s="38" t="s">
        <v>53</v>
      </c>
      <c r="G63" s="39">
        <v>597.9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56</v>
      </c>
      <c r="E65" s="42" t="s">
        <v>649</v>
      </c>
    </row>
    <row r="66" spans="1:16" ht="25.5" x14ac:dyDescent="0.2">
      <c r="A66" t="s">
        <v>57</v>
      </c>
      <c r="E66" s="41" t="s">
        <v>653</v>
      </c>
    </row>
    <row r="67" spans="1:16" x14ac:dyDescent="0.2">
      <c r="A67" t="s">
        <v>49</v>
      </c>
      <c r="B67" s="36" t="s">
        <v>108</v>
      </c>
      <c r="C67" s="36" t="s">
        <v>654</v>
      </c>
      <c r="D67" s="37" t="s">
        <v>51</v>
      </c>
      <c r="E67" s="13" t="s">
        <v>655</v>
      </c>
      <c r="F67" s="38" t="s">
        <v>61</v>
      </c>
      <c r="G67" s="39">
        <v>29.895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56</v>
      </c>
      <c r="E69" s="42" t="s">
        <v>656</v>
      </c>
    </row>
    <row r="70" spans="1:16" ht="38.25" x14ac:dyDescent="0.2">
      <c r="A70" t="s">
        <v>57</v>
      </c>
      <c r="E70" s="41" t="s">
        <v>657</v>
      </c>
    </row>
    <row r="71" spans="1:16" x14ac:dyDescent="0.2">
      <c r="A71" t="s">
        <v>46</v>
      </c>
      <c r="C71" s="33" t="s">
        <v>66</v>
      </c>
      <c r="E71" s="35" t="s">
        <v>658</v>
      </c>
      <c r="J71" s="34">
        <f>0</f>
        <v>0</v>
      </c>
      <c r="K71" s="34">
        <f>0</f>
        <v>0</v>
      </c>
      <c r="L71" s="34">
        <f>0+L72+L76+L80</f>
        <v>0</v>
      </c>
      <c r="M71" s="34">
        <f>0+M72+M76+M80</f>
        <v>0</v>
      </c>
    </row>
    <row r="72" spans="1:16" x14ac:dyDescent="0.2">
      <c r="A72" t="s">
        <v>49</v>
      </c>
      <c r="B72" s="36" t="s">
        <v>111</v>
      </c>
      <c r="C72" s="36" t="s">
        <v>659</v>
      </c>
      <c r="D72" s="37" t="s">
        <v>51</v>
      </c>
      <c r="E72" s="13" t="s">
        <v>660</v>
      </c>
      <c r="F72" s="38" t="s">
        <v>61</v>
      </c>
      <c r="G72" s="39">
        <v>4.68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54</v>
      </c>
      <c r="O72">
        <f>(M72*21)/100</f>
        <v>0</v>
      </c>
      <c r="P72" t="s">
        <v>27</v>
      </c>
    </row>
    <row r="73" spans="1:16" x14ac:dyDescent="0.2">
      <c r="A73" s="37" t="s">
        <v>55</v>
      </c>
      <c r="E73" s="41" t="s">
        <v>51</v>
      </c>
    </row>
    <row r="74" spans="1:16" x14ac:dyDescent="0.2">
      <c r="A74" s="37" t="s">
        <v>56</v>
      </c>
      <c r="E74" s="42" t="s">
        <v>661</v>
      </c>
    </row>
    <row r="75" spans="1:16" ht="369.75" x14ac:dyDescent="0.2">
      <c r="A75" t="s">
        <v>57</v>
      </c>
      <c r="E75" s="41" t="s">
        <v>662</v>
      </c>
    </row>
    <row r="76" spans="1:16" x14ac:dyDescent="0.2">
      <c r="A76" t="s">
        <v>49</v>
      </c>
      <c r="B76" s="36" t="s">
        <v>115</v>
      </c>
      <c r="C76" s="36" t="s">
        <v>663</v>
      </c>
      <c r="D76" s="37" t="s">
        <v>51</v>
      </c>
      <c r="E76" s="13" t="s">
        <v>664</v>
      </c>
      <c r="F76" s="38" t="s">
        <v>61</v>
      </c>
      <c r="G76" s="39">
        <v>8.58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665</v>
      </c>
    </row>
    <row r="78" spans="1:16" x14ac:dyDescent="0.2">
      <c r="A78" s="37" t="s">
        <v>56</v>
      </c>
      <c r="E78" s="42" t="s">
        <v>666</v>
      </c>
    </row>
    <row r="79" spans="1:16" ht="369.75" x14ac:dyDescent="0.2">
      <c r="A79" t="s">
        <v>57</v>
      </c>
      <c r="E79" s="41" t="s">
        <v>662</v>
      </c>
    </row>
    <row r="80" spans="1:16" x14ac:dyDescent="0.2">
      <c r="A80" t="s">
        <v>49</v>
      </c>
      <c r="B80" s="36" t="s">
        <v>120</v>
      </c>
      <c r="C80" s="36" t="s">
        <v>667</v>
      </c>
      <c r="D80" s="37" t="s">
        <v>51</v>
      </c>
      <c r="E80" s="13" t="s">
        <v>668</v>
      </c>
      <c r="F80" s="38" t="s">
        <v>61</v>
      </c>
      <c r="G80" s="39">
        <v>11.7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51</v>
      </c>
    </row>
    <row r="82" spans="1:16" x14ac:dyDescent="0.2">
      <c r="A82" s="37" t="s">
        <v>56</v>
      </c>
      <c r="E82" s="42" t="s">
        <v>669</v>
      </c>
    </row>
    <row r="83" spans="1:16" ht="102" x14ac:dyDescent="0.2">
      <c r="A83" t="s">
        <v>57</v>
      </c>
      <c r="E83" s="41" t="s">
        <v>670</v>
      </c>
    </row>
    <row r="84" spans="1:16" x14ac:dyDescent="0.2">
      <c r="A84" t="s">
        <v>46</v>
      </c>
      <c r="C84" s="33" t="s">
        <v>70</v>
      </c>
      <c r="E84" s="35" t="s">
        <v>322</v>
      </c>
      <c r="J84" s="34">
        <f>0</f>
        <v>0</v>
      </c>
      <c r="K84" s="34">
        <f>0</f>
        <v>0</v>
      </c>
      <c r="L84" s="34">
        <f>0+L85+L89+L93+L97</f>
        <v>0</v>
      </c>
      <c r="M84" s="34">
        <f>0+M85+M89+M93+M97</f>
        <v>0</v>
      </c>
    </row>
    <row r="85" spans="1:16" x14ac:dyDescent="0.2">
      <c r="A85" t="s">
        <v>49</v>
      </c>
      <c r="B85" s="36" t="s">
        <v>392</v>
      </c>
      <c r="C85" s="36" t="s">
        <v>486</v>
      </c>
      <c r="D85" s="37" t="s">
        <v>51</v>
      </c>
      <c r="E85" s="13" t="s">
        <v>487</v>
      </c>
      <c r="F85" s="38" t="s">
        <v>61</v>
      </c>
      <c r="G85" s="39">
        <v>314.226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54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51</v>
      </c>
    </row>
    <row r="87" spans="1:16" ht="38.25" x14ac:dyDescent="0.2">
      <c r="A87" s="37" t="s">
        <v>56</v>
      </c>
      <c r="E87" s="42" t="s">
        <v>671</v>
      </c>
    </row>
    <row r="88" spans="1:16" ht="51" x14ac:dyDescent="0.2">
      <c r="A88" t="s">
        <v>57</v>
      </c>
      <c r="E88" s="41" t="s">
        <v>672</v>
      </c>
    </row>
    <row r="89" spans="1:16" x14ac:dyDescent="0.2">
      <c r="A89" t="s">
        <v>49</v>
      </c>
      <c r="B89" s="36" t="s">
        <v>399</v>
      </c>
      <c r="C89" s="36" t="s">
        <v>673</v>
      </c>
      <c r="D89" s="37" t="s">
        <v>51</v>
      </c>
      <c r="E89" s="13" t="s">
        <v>674</v>
      </c>
      <c r="F89" s="38" t="s">
        <v>53</v>
      </c>
      <c r="G89" s="39">
        <v>837.18899999999996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54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51</v>
      </c>
    </row>
    <row r="91" spans="1:16" x14ac:dyDescent="0.2">
      <c r="A91" s="37" t="s">
        <v>56</v>
      </c>
      <c r="E91" s="42" t="s">
        <v>675</v>
      </c>
    </row>
    <row r="92" spans="1:16" ht="102" x14ac:dyDescent="0.2">
      <c r="A92" t="s">
        <v>57</v>
      </c>
      <c r="E92" s="41" t="s">
        <v>676</v>
      </c>
    </row>
    <row r="93" spans="1:16" x14ac:dyDescent="0.2">
      <c r="A93" t="s">
        <v>49</v>
      </c>
      <c r="B93" s="36" t="s">
        <v>124</v>
      </c>
      <c r="C93" s="36" t="s">
        <v>677</v>
      </c>
      <c r="D93" s="37" t="s">
        <v>51</v>
      </c>
      <c r="E93" s="13" t="s">
        <v>678</v>
      </c>
      <c r="F93" s="38" t="s">
        <v>53</v>
      </c>
      <c r="G93" s="39">
        <v>263.31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54</v>
      </c>
      <c r="O93">
        <f>(M93*21)/100</f>
        <v>0</v>
      </c>
      <c r="P93" t="s">
        <v>27</v>
      </c>
    </row>
    <row r="94" spans="1:16" x14ac:dyDescent="0.2">
      <c r="A94" s="37" t="s">
        <v>55</v>
      </c>
      <c r="E94" s="41" t="s">
        <v>679</v>
      </c>
    </row>
    <row r="95" spans="1:16" x14ac:dyDescent="0.2">
      <c r="A95" s="37" t="s">
        <v>56</v>
      </c>
      <c r="E95" s="42" t="s">
        <v>680</v>
      </c>
    </row>
    <row r="96" spans="1:16" ht="38.25" x14ac:dyDescent="0.2">
      <c r="A96" t="s">
        <v>57</v>
      </c>
      <c r="E96" s="41" t="s">
        <v>681</v>
      </c>
    </row>
    <row r="97" spans="1:16" x14ac:dyDescent="0.2">
      <c r="A97" t="s">
        <v>49</v>
      </c>
      <c r="B97" s="36" t="s">
        <v>369</v>
      </c>
      <c r="C97" s="36" t="s">
        <v>682</v>
      </c>
      <c r="D97" s="37" t="s">
        <v>51</v>
      </c>
      <c r="E97" s="13" t="s">
        <v>683</v>
      </c>
      <c r="F97" s="38" t="s">
        <v>53</v>
      </c>
      <c r="G97" s="39">
        <v>220.05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54</v>
      </c>
      <c r="O97">
        <f>(M97*21)/100</f>
        <v>0</v>
      </c>
      <c r="P97" t="s">
        <v>27</v>
      </c>
    </row>
    <row r="98" spans="1:16" x14ac:dyDescent="0.2">
      <c r="A98" s="37" t="s">
        <v>55</v>
      </c>
      <c r="E98" s="41" t="s">
        <v>51</v>
      </c>
    </row>
    <row r="99" spans="1:16" x14ac:dyDescent="0.2">
      <c r="A99" s="37" t="s">
        <v>56</v>
      </c>
      <c r="E99" s="42" t="s">
        <v>684</v>
      </c>
    </row>
    <row r="100" spans="1:16" ht="140.25" x14ac:dyDescent="0.2">
      <c r="A100" t="s">
        <v>57</v>
      </c>
      <c r="E100" s="41" t="s">
        <v>685</v>
      </c>
    </row>
    <row r="101" spans="1:16" x14ac:dyDescent="0.2">
      <c r="A101" t="s">
        <v>46</v>
      </c>
      <c r="C101" s="33" t="s">
        <v>88</v>
      </c>
      <c r="E101" s="35" t="s">
        <v>491</v>
      </c>
      <c r="J101" s="34">
        <f>0</f>
        <v>0</v>
      </c>
      <c r="K101" s="34">
        <f>0</f>
        <v>0</v>
      </c>
      <c r="L101" s="34">
        <f>0+L102+L106+L110+L114</f>
        <v>0</v>
      </c>
      <c r="M101" s="34">
        <f>0+M102+M106+M110+M114</f>
        <v>0</v>
      </c>
    </row>
    <row r="102" spans="1:16" x14ac:dyDescent="0.2">
      <c r="A102" t="s">
        <v>49</v>
      </c>
      <c r="B102" s="36" t="s">
        <v>128</v>
      </c>
      <c r="C102" s="36" t="s">
        <v>686</v>
      </c>
      <c r="D102" s="37" t="s">
        <v>51</v>
      </c>
      <c r="E102" s="13" t="s">
        <v>687</v>
      </c>
      <c r="F102" s="38" t="s">
        <v>82</v>
      </c>
      <c r="G102" s="39">
        <v>6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51</v>
      </c>
    </row>
    <row r="104" spans="1:16" x14ac:dyDescent="0.2">
      <c r="A104" s="37" t="s">
        <v>56</v>
      </c>
      <c r="E104" s="42" t="s">
        <v>688</v>
      </c>
    </row>
    <row r="105" spans="1:16" ht="51" x14ac:dyDescent="0.2">
      <c r="A105" t="s">
        <v>57</v>
      </c>
      <c r="E105" s="41" t="s">
        <v>689</v>
      </c>
    </row>
    <row r="106" spans="1:16" x14ac:dyDescent="0.2">
      <c r="A106" t="s">
        <v>49</v>
      </c>
      <c r="B106" s="36" t="s">
        <v>132</v>
      </c>
      <c r="C106" s="36" t="s">
        <v>690</v>
      </c>
      <c r="D106" s="37" t="s">
        <v>51</v>
      </c>
      <c r="E106" s="13" t="s">
        <v>691</v>
      </c>
      <c r="F106" s="38" t="s">
        <v>76</v>
      </c>
      <c r="G106" s="39">
        <v>9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54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51</v>
      </c>
    </row>
    <row r="108" spans="1:16" x14ac:dyDescent="0.2">
      <c r="A108" s="37" t="s">
        <v>56</v>
      </c>
      <c r="E108" s="42" t="s">
        <v>692</v>
      </c>
    </row>
    <row r="109" spans="1:16" ht="63.75" x14ac:dyDescent="0.2">
      <c r="A109" t="s">
        <v>57</v>
      </c>
      <c r="E109" s="41" t="s">
        <v>693</v>
      </c>
    </row>
    <row r="110" spans="1:16" x14ac:dyDescent="0.2">
      <c r="A110" t="s">
        <v>49</v>
      </c>
      <c r="B110" s="36" t="s">
        <v>136</v>
      </c>
      <c r="C110" s="36" t="s">
        <v>694</v>
      </c>
      <c r="D110" s="37" t="s">
        <v>51</v>
      </c>
      <c r="E110" s="13" t="s">
        <v>695</v>
      </c>
      <c r="F110" s="38" t="s">
        <v>76</v>
      </c>
      <c r="G110" s="39">
        <v>14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54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51</v>
      </c>
    </row>
    <row r="112" spans="1:16" x14ac:dyDescent="0.2">
      <c r="A112" s="37" t="s">
        <v>56</v>
      </c>
      <c r="E112" s="42" t="s">
        <v>696</v>
      </c>
    </row>
    <row r="113" spans="1:16" ht="63.75" x14ac:dyDescent="0.2">
      <c r="A113" t="s">
        <v>57</v>
      </c>
      <c r="E113" s="41" t="s">
        <v>693</v>
      </c>
    </row>
    <row r="114" spans="1:16" ht="25.5" x14ac:dyDescent="0.2">
      <c r="A114" t="s">
        <v>49</v>
      </c>
      <c r="B114" s="36" t="s">
        <v>140</v>
      </c>
      <c r="C114" s="36" t="s">
        <v>697</v>
      </c>
      <c r="D114" s="37" t="s">
        <v>51</v>
      </c>
      <c r="E114" s="13" t="s">
        <v>698</v>
      </c>
      <c r="F114" s="38" t="s">
        <v>76</v>
      </c>
      <c r="G114" s="39">
        <v>18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54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51</v>
      </c>
    </row>
    <row r="116" spans="1:16" x14ac:dyDescent="0.2">
      <c r="A116" s="37" t="s">
        <v>56</v>
      </c>
      <c r="E116" s="42" t="s">
        <v>699</v>
      </c>
    </row>
    <row r="117" spans="1:16" ht="89.25" x14ac:dyDescent="0.2">
      <c r="A117" t="s">
        <v>57</v>
      </c>
      <c r="E117" s="41" t="s">
        <v>700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4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701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701</v>
      </c>
      <c r="D4" s="9"/>
      <c r="E4" s="3" t="s">
        <v>702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COUNTIFS(L8:L143,"=0",A8:A143,"P")+COUNTIFS(L8:L143,"",A8:A143,"P")+SUM(Q8:Q143)</f>
        <v>34</v>
      </c>
    </row>
    <row r="8" spans="1:20" x14ac:dyDescent="0.2">
      <c r="A8" t="s">
        <v>44</v>
      </c>
      <c r="C8" s="30" t="s">
        <v>705</v>
      </c>
      <c r="E8" s="32" t="s">
        <v>704</v>
      </c>
      <c r="J8" s="31">
        <f>0+J9+J30</f>
        <v>0</v>
      </c>
      <c r="K8" s="31">
        <f>0+K9+K30</f>
        <v>0</v>
      </c>
      <c r="L8" s="31">
        <f>0+L9+L30</f>
        <v>0</v>
      </c>
      <c r="M8" s="31">
        <f>0+M9+M30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x14ac:dyDescent="0.2">
      <c r="A10" t="s">
        <v>49</v>
      </c>
      <c r="B10" s="36" t="s">
        <v>47</v>
      </c>
      <c r="C10" s="36" t="s">
        <v>706</v>
      </c>
      <c r="D10" s="37" t="s">
        <v>51</v>
      </c>
      <c r="E10" s="13" t="s">
        <v>707</v>
      </c>
      <c r="F10" s="38" t="s">
        <v>61</v>
      </c>
      <c r="G10" s="39">
        <v>1.5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56</v>
      </c>
      <c r="E12" s="42" t="s">
        <v>51</v>
      </c>
    </row>
    <row r="13" spans="1:20" ht="357" x14ac:dyDescent="0.2">
      <c r="A13" t="s">
        <v>57</v>
      </c>
      <c r="E13" s="41" t="s">
        <v>708</v>
      </c>
    </row>
    <row r="14" spans="1:20" x14ac:dyDescent="0.2">
      <c r="A14" t="s">
        <v>49</v>
      </c>
      <c r="B14" s="36" t="s">
        <v>27</v>
      </c>
      <c r="C14" s="36" t="s">
        <v>67</v>
      </c>
      <c r="D14" s="37" t="s">
        <v>51</v>
      </c>
      <c r="E14" s="13" t="s">
        <v>68</v>
      </c>
      <c r="F14" s="38" t="s">
        <v>61</v>
      </c>
      <c r="G14" s="39">
        <v>219.5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x14ac:dyDescent="0.2">
      <c r="A16" s="37" t="s">
        <v>56</v>
      </c>
      <c r="E16" s="42" t="s">
        <v>51</v>
      </c>
    </row>
    <row r="17" spans="1:16" ht="357" x14ac:dyDescent="0.2">
      <c r="A17" t="s">
        <v>57</v>
      </c>
      <c r="E17" s="41" t="s">
        <v>709</v>
      </c>
    </row>
    <row r="18" spans="1:16" x14ac:dyDescent="0.2">
      <c r="A18" t="s">
        <v>49</v>
      </c>
      <c r="B18" s="36" t="s">
        <v>26</v>
      </c>
      <c r="C18" s="36" t="s">
        <v>74</v>
      </c>
      <c r="D18" s="37" t="s">
        <v>51</v>
      </c>
      <c r="E18" s="13" t="s">
        <v>75</v>
      </c>
      <c r="F18" s="38" t="s">
        <v>76</v>
      </c>
      <c r="G18" s="39">
        <v>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56</v>
      </c>
      <c r="E20" s="42" t="s">
        <v>51</v>
      </c>
    </row>
    <row r="21" spans="1:16" ht="25.5" x14ac:dyDescent="0.2">
      <c r="A21" t="s">
        <v>57</v>
      </c>
      <c r="E21" s="41" t="s">
        <v>77</v>
      </c>
    </row>
    <row r="22" spans="1:16" x14ac:dyDescent="0.2">
      <c r="A22" t="s">
        <v>49</v>
      </c>
      <c r="B22" s="36" t="s">
        <v>66</v>
      </c>
      <c r="C22" s="36" t="s">
        <v>63</v>
      </c>
      <c r="D22" s="37" t="s">
        <v>51</v>
      </c>
      <c r="E22" s="13" t="s">
        <v>64</v>
      </c>
      <c r="F22" s="38" t="s">
        <v>61</v>
      </c>
      <c r="G22" s="39">
        <v>192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51</v>
      </c>
    </row>
    <row r="24" spans="1:16" x14ac:dyDescent="0.2">
      <c r="A24" s="37" t="s">
        <v>56</v>
      </c>
      <c r="E24" s="42" t="s">
        <v>51</v>
      </c>
    </row>
    <row r="25" spans="1:16" ht="229.5" x14ac:dyDescent="0.2">
      <c r="A25" t="s">
        <v>57</v>
      </c>
      <c r="E25" s="41" t="s">
        <v>710</v>
      </c>
    </row>
    <row r="26" spans="1:16" x14ac:dyDescent="0.2">
      <c r="A26" t="s">
        <v>49</v>
      </c>
      <c r="B26" s="36" t="s">
        <v>70</v>
      </c>
      <c r="C26" s="36" t="s">
        <v>311</v>
      </c>
      <c r="D26" s="37" t="s">
        <v>51</v>
      </c>
      <c r="E26" s="13" t="s">
        <v>312</v>
      </c>
      <c r="F26" s="38" t="s">
        <v>53</v>
      </c>
      <c r="G26" s="39">
        <v>275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51</v>
      </c>
    </row>
    <row r="28" spans="1:16" x14ac:dyDescent="0.2">
      <c r="A28" s="37" t="s">
        <v>56</v>
      </c>
      <c r="E28" s="42" t="s">
        <v>51</v>
      </c>
    </row>
    <row r="29" spans="1:16" ht="38.25" x14ac:dyDescent="0.2">
      <c r="A29" t="s">
        <v>57</v>
      </c>
      <c r="E29" s="41" t="s">
        <v>711</v>
      </c>
    </row>
    <row r="30" spans="1:16" x14ac:dyDescent="0.2">
      <c r="A30" t="s">
        <v>46</v>
      </c>
      <c r="C30" s="33" t="s">
        <v>78</v>
      </c>
      <c r="E30" s="35" t="s">
        <v>585</v>
      </c>
      <c r="J30" s="34">
        <f>0</f>
        <v>0</v>
      </c>
      <c r="K30" s="34">
        <f>0</f>
        <v>0</v>
      </c>
      <c r="L30" s="34">
        <f>0+L31+L35+L39+L43+L47+L51+L55+L59+L63+L67+L71+L75+L79+L83+L87+L91+L95+L99+L103+L107+L111+L115+L119+L123+L127+L131+L135+L139+L143</f>
        <v>0</v>
      </c>
      <c r="M30" s="34">
        <f>0+M31+M35+M39+M43+M47+M51+M55+M59+M63+M67+M71+M75+M79+M83+M87+M91+M95+M99+M103+M107+M111+M115+M119+M123+M127+M131+M135+M139+M143</f>
        <v>0</v>
      </c>
    </row>
    <row r="31" spans="1:16" ht="25.5" x14ac:dyDescent="0.2">
      <c r="A31" t="s">
        <v>49</v>
      </c>
      <c r="B31" s="36" t="s">
        <v>73</v>
      </c>
      <c r="C31" s="36" t="s">
        <v>712</v>
      </c>
      <c r="D31" s="37" t="s">
        <v>51</v>
      </c>
      <c r="E31" s="13" t="s">
        <v>713</v>
      </c>
      <c r="F31" s="38" t="s">
        <v>82</v>
      </c>
      <c r="G31" s="39">
        <v>3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51</v>
      </c>
    </row>
    <row r="33" spans="1:16" x14ac:dyDescent="0.2">
      <c r="A33" s="37" t="s">
        <v>56</v>
      </c>
      <c r="E33" s="42" t="s">
        <v>51</v>
      </c>
    </row>
    <row r="34" spans="1:16" ht="76.5" x14ac:dyDescent="0.2">
      <c r="A34" t="s">
        <v>57</v>
      </c>
      <c r="E34" s="41" t="s">
        <v>714</v>
      </c>
    </row>
    <row r="35" spans="1:16" x14ac:dyDescent="0.2">
      <c r="A35" t="s">
        <v>49</v>
      </c>
      <c r="B35" s="36" t="s">
        <v>78</v>
      </c>
      <c r="C35" s="36" t="s">
        <v>715</v>
      </c>
      <c r="D35" s="37" t="s">
        <v>51</v>
      </c>
      <c r="E35" s="13" t="s">
        <v>716</v>
      </c>
      <c r="F35" s="38" t="s">
        <v>76</v>
      </c>
      <c r="G35" s="39">
        <v>416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x14ac:dyDescent="0.2">
      <c r="A37" s="37" t="s">
        <v>56</v>
      </c>
      <c r="E37" s="42" t="s">
        <v>51</v>
      </c>
    </row>
    <row r="38" spans="1:16" ht="114.75" x14ac:dyDescent="0.2">
      <c r="A38" t="s">
        <v>57</v>
      </c>
      <c r="E38" s="41" t="s">
        <v>717</v>
      </c>
    </row>
    <row r="39" spans="1:16" x14ac:dyDescent="0.2">
      <c r="A39" t="s">
        <v>49</v>
      </c>
      <c r="B39" s="36" t="s">
        <v>84</v>
      </c>
      <c r="C39" s="36" t="s">
        <v>718</v>
      </c>
      <c r="D39" s="37" t="s">
        <v>51</v>
      </c>
      <c r="E39" s="13" t="s">
        <v>719</v>
      </c>
      <c r="F39" s="38" t="s">
        <v>76</v>
      </c>
      <c r="G39" s="39">
        <v>2560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x14ac:dyDescent="0.2">
      <c r="A41" s="37" t="s">
        <v>56</v>
      </c>
      <c r="E41" s="42" t="s">
        <v>51</v>
      </c>
    </row>
    <row r="42" spans="1:16" ht="102" x14ac:dyDescent="0.2">
      <c r="A42" t="s">
        <v>57</v>
      </c>
      <c r="E42" s="41" t="s">
        <v>720</v>
      </c>
    </row>
    <row r="43" spans="1:16" x14ac:dyDescent="0.2">
      <c r="A43" t="s">
        <v>49</v>
      </c>
      <c r="B43" s="36" t="s">
        <v>88</v>
      </c>
      <c r="C43" s="36" t="s">
        <v>721</v>
      </c>
      <c r="D43" s="37" t="s">
        <v>51</v>
      </c>
      <c r="E43" s="13" t="s">
        <v>722</v>
      </c>
      <c r="F43" s="38" t="s">
        <v>76</v>
      </c>
      <c r="G43" s="39">
        <v>4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51</v>
      </c>
    </row>
    <row r="45" spans="1:16" x14ac:dyDescent="0.2">
      <c r="A45" s="37" t="s">
        <v>56</v>
      </c>
      <c r="E45" s="42" t="s">
        <v>51</v>
      </c>
    </row>
    <row r="46" spans="1:16" ht="89.25" x14ac:dyDescent="0.2">
      <c r="A46" t="s">
        <v>57</v>
      </c>
      <c r="E46" s="41" t="s">
        <v>723</v>
      </c>
    </row>
    <row r="47" spans="1:16" x14ac:dyDescent="0.2">
      <c r="A47" t="s">
        <v>49</v>
      </c>
      <c r="B47" s="36" t="s">
        <v>92</v>
      </c>
      <c r="C47" s="36" t="s">
        <v>724</v>
      </c>
      <c r="D47" s="37" t="s">
        <v>51</v>
      </c>
      <c r="E47" s="13" t="s">
        <v>725</v>
      </c>
      <c r="F47" s="38" t="s">
        <v>76</v>
      </c>
      <c r="G47" s="39">
        <v>1280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51</v>
      </c>
    </row>
    <row r="49" spans="1:16" x14ac:dyDescent="0.2">
      <c r="A49" s="37" t="s">
        <v>56</v>
      </c>
      <c r="E49" s="42" t="s">
        <v>51</v>
      </c>
    </row>
    <row r="50" spans="1:16" ht="153" x14ac:dyDescent="0.2">
      <c r="A50" t="s">
        <v>57</v>
      </c>
      <c r="E50" s="41" t="s">
        <v>726</v>
      </c>
    </row>
    <row r="51" spans="1:16" ht="25.5" x14ac:dyDescent="0.2">
      <c r="A51" t="s">
        <v>49</v>
      </c>
      <c r="B51" s="36" t="s">
        <v>96</v>
      </c>
      <c r="C51" s="36" t="s">
        <v>727</v>
      </c>
      <c r="D51" s="37" t="s">
        <v>51</v>
      </c>
      <c r="E51" s="13" t="s">
        <v>728</v>
      </c>
      <c r="F51" s="38" t="s">
        <v>82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x14ac:dyDescent="0.2">
      <c r="A53" s="37" t="s">
        <v>56</v>
      </c>
      <c r="E53" s="42" t="s">
        <v>51</v>
      </c>
    </row>
    <row r="54" spans="1:16" ht="140.25" x14ac:dyDescent="0.2">
      <c r="A54" t="s">
        <v>57</v>
      </c>
      <c r="E54" s="41" t="s">
        <v>729</v>
      </c>
    </row>
    <row r="55" spans="1:16" x14ac:dyDescent="0.2">
      <c r="A55" t="s">
        <v>49</v>
      </c>
      <c r="B55" s="36" t="s">
        <v>100</v>
      </c>
      <c r="C55" s="36" t="s">
        <v>730</v>
      </c>
      <c r="D55" s="37" t="s">
        <v>51</v>
      </c>
      <c r="E55" s="13" t="s">
        <v>731</v>
      </c>
      <c r="F55" s="38" t="s">
        <v>76</v>
      </c>
      <c r="G55" s="39">
        <v>1280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x14ac:dyDescent="0.2">
      <c r="A57" s="37" t="s">
        <v>56</v>
      </c>
      <c r="E57" s="42" t="s">
        <v>51</v>
      </c>
    </row>
    <row r="58" spans="1:16" ht="114.75" x14ac:dyDescent="0.2">
      <c r="A58" t="s">
        <v>57</v>
      </c>
      <c r="E58" s="41" t="s">
        <v>717</v>
      </c>
    </row>
    <row r="59" spans="1:16" ht="25.5" x14ac:dyDescent="0.2">
      <c r="A59" t="s">
        <v>49</v>
      </c>
      <c r="B59" s="36" t="s">
        <v>104</v>
      </c>
      <c r="C59" s="36" t="s">
        <v>732</v>
      </c>
      <c r="D59" s="37" t="s">
        <v>51</v>
      </c>
      <c r="E59" s="13" t="s">
        <v>733</v>
      </c>
      <c r="F59" s="38" t="s">
        <v>76</v>
      </c>
      <c r="G59" s="39">
        <v>55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x14ac:dyDescent="0.2">
      <c r="A61" s="37" t="s">
        <v>56</v>
      </c>
      <c r="E61" s="42" t="s">
        <v>51</v>
      </c>
    </row>
    <row r="62" spans="1:16" ht="140.25" x14ac:dyDescent="0.2">
      <c r="A62" t="s">
        <v>57</v>
      </c>
      <c r="E62" s="41" t="s">
        <v>729</v>
      </c>
    </row>
    <row r="63" spans="1:16" ht="25.5" x14ac:dyDescent="0.2">
      <c r="A63" t="s">
        <v>49</v>
      </c>
      <c r="B63" s="36" t="s">
        <v>108</v>
      </c>
      <c r="C63" s="36" t="s">
        <v>734</v>
      </c>
      <c r="D63" s="37" t="s">
        <v>51</v>
      </c>
      <c r="E63" s="13" t="s">
        <v>735</v>
      </c>
      <c r="F63" s="38" t="s">
        <v>76</v>
      </c>
      <c r="G63" s="39">
        <v>60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51</v>
      </c>
    </row>
    <row r="65" spans="1:16" x14ac:dyDescent="0.2">
      <c r="A65" s="37" t="s">
        <v>56</v>
      </c>
      <c r="E65" s="42" t="s">
        <v>51</v>
      </c>
    </row>
    <row r="66" spans="1:16" ht="76.5" x14ac:dyDescent="0.2">
      <c r="A66" t="s">
        <v>57</v>
      </c>
      <c r="E66" s="41" t="s">
        <v>736</v>
      </c>
    </row>
    <row r="67" spans="1:16" x14ac:dyDescent="0.2">
      <c r="A67" t="s">
        <v>49</v>
      </c>
      <c r="B67" s="36" t="s">
        <v>111</v>
      </c>
      <c r="C67" s="36" t="s">
        <v>737</v>
      </c>
      <c r="D67" s="37" t="s">
        <v>51</v>
      </c>
      <c r="E67" s="13" t="s">
        <v>738</v>
      </c>
      <c r="F67" s="38" t="s">
        <v>76</v>
      </c>
      <c r="G67" s="39">
        <v>40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51</v>
      </c>
    </row>
    <row r="69" spans="1:16" x14ac:dyDescent="0.2">
      <c r="A69" s="37" t="s">
        <v>56</v>
      </c>
      <c r="E69" s="42" t="s">
        <v>51</v>
      </c>
    </row>
    <row r="70" spans="1:16" ht="127.5" x14ac:dyDescent="0.2">
      <c r="A70" t="s">
        <v>57</v>
      </c>
      <c r="E70" s="41" t="s">
        <v>739</v>
      </c>
    </row>
    <row r="71" spans="1:16" x14ac:dyDescent="0.2">
      <c r="A71" t="s">
        <v>49</v>
      </c>
      <c r="B71" s="36" t="s">
        <v>115</v>
      </c>
      <c r="C71" s="36" t="s">
        <v>740</v>
      </c>
      <c r="D71" s="37" t="s">
        <v>51</v>
      </c>
      <c r="E71" s="13" t="s">
        <v>741</v>
      </c>
      <c r="F71" s="38" t="s">
        <v>82</v>
      </c>
      <c r="G71" s="39">
        <v>6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51</v>
      </c>
    </row>
    <row r="73" spans="1:16" x14ac:dyDescent="0.2">
      <c r="A73" s="37" t="s">
        <v>56</v>
      </c>
      <c r="E73" s="42" t="s">
        <v>51</v>
      </c>
    </row>
    <row r="74" spans="1:16" ht="102" x14ac:dyDescent="0.2">
      <c r="A74" t="s">
        <v>57</v>
      </c>
      <c r="E74" s="41" t="s">
        <v>742</v>
      </c>
    </row>
    <row r="75" spans="1:16" x14ac:dyDescent="0.2">
      <c r="A75" t="s">
        <v>49</v>
      </c>
      <c r="B75" s="36" t="s">
        <v>120</v>
      </c>
      <c r="C75" s="36" t="s">
        <v>743</v>
      </c>
      <c r="D75" s="37" t="s">
        <v>51</v>
      </c>
      <c r="E75" s="13" t="s">
        <v>744</v>
      </c>
      <c r="F75" s="38" t="s">
        <v>76</v>
      </c>
      <c r="G75" s="39">
        <v>16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51</v>
      </c>
    </row>
    <row r="77" spans="1:16" x14ac:dyDescent="0.2">
      <c r="A77" s="37" t="s">
        <v>56</v>
      </c>
      <c r="E77" s="42" t="s">
        <v>51</v>
      </c>
    </row>
    <row r="78" spans="1:16" ht="89.25" x14ac:dyDescent="0.2">
      <c r="A78" t="s">
        <v>57</v>
      </c>
      <c r="E78" s="41" t="s">
        <v>745</v>
      </c>
    </row>
    <row r="79" spans="1:16" x14ac:dyDescent="0.2">
      <c r="A79" t="s">
        <v>49</v>
      </c>
      <c r="B79" s="36" t="s">
        <v>392</v>
      </c>
      <c r="C79" s="36" t="s">
        <v>746</v>
      </c>
      <c r="D79" s="37" t="s">
        <v>51</v>
      </c>
      <c r="E79" s="13" t="s">
        <v>747</v>
      </c>
      <c r="F79" s="38" t="s">
        <v>76</v>
      </c>
      <c r="G79" s="39">
        <v>4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51</v>
      </c>
    </row>
    <row r="81" spans="1:16" x14ac:dyDescent="0.2">
      <c r="A81" s="37" t="s">
        <v>56</v>
      </c>
      <c r="E81" s="42" t="s">
        <v>51</v>
      </c>
    </row>
    <row r="82" spans="1:16" ht="89.25" x14ac:dyDescent="0.2">
      <c r="A82" t="s">
        <v>57</v>
      </c>
      <c r="E82" s="41" t="s">
        <v>748</v>
      </c>
    </row>
    <row r="83" spans="1:16" ht="25.5" x14ac:dyDescent="0.2">
      <c r="A83" t="s">
        <v>49</v>
      </c>
      <c r="B83" s="36" t="s">
        <v>399</v>
      </c>
      <c r="C83" s="36" t="s">
        <v>749</v>
      </c>
      <c r="D83" s="37" t="s">
        <v>51</v>
      </c>
      <c r="E83" s="13" t="s">
        <v>750</v>
      </c>
      <c r="F83" s="38" t="s">
        <v>76</v>
      </c>
      <c r="G83" s="39">
        <v>2560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51</v>
      </c>
    </row>
    <row r="85" spans="1:16" x14ac:dyDescent="0.2">
      <c r="A85" s="37" t="s">
        <v>56</v>
      </c>
      <c r="E85" s="42" t="s">
        <v>51</v>
      </c>
    </row>
    <row r="86" spans="1:16" ht="89.25" x14ac:dyDescent="0.2">
      <c r="A86" t="s">
        <v>57</v>
      </c>
      <c r="E86" s="41" t="s">
        <v>748</v>
      </c>
    </row>
    <row r="87" spans="1:16" ht="25.5" x14ac:dyDescent="0.2">
      <c r="A87" t="s">
        <v>49</v>
      </c>
      <c r="B87" s="36" t="s">
        <v>124</v>
      </c>
      <c r="C87" s="36" t="s">
        <v>751</v>
      </c>
      <c r="D87" s="37" t="s">
        <v>51</v>
      </c>
      <c r="E87" s="13" t="s">
        <v>752</v>
      </c>
      <c r="F87" s="38" t="s">
        <v>82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51</v>
      </c>
    </row>
    <row r="89" spans="1:16" x14ac:dyDescent="0.2">
      <c r="A89" s="37" t="s">
        <v>56</v>
      </c>
      <c r="E89" s="42" t="s">
        <v>51</v>
      </c>
    </row>
    <row r="90" spans="1:16" ht="89.25" x14ac:dyDescent="0.2">
      <c r="A90" t="s">
        <v>57</v>
      </c>
      <c r="E90" s="41" t="s">
        <v>753</v>
      </c>
    </row>
    <row r="91" spans="1:16" x14ac:dyDescent="0.2">
      <c r="A91" t="s">
        <v>49</v>
      </c>
      <c r="B91" s="36" t="s">
        <v>369</v>
      </c>
      <c r="C91" s="36" t="s">
        <v>754</v>
      </c>
      <c r="D91" s="37" t="s">
        <v>51</v>
      </c>
      <c r="E91" s="13" t="s">
        <v>755</v>
      </c>
      <c r="F91" s="38" t="s">
        <v>76</v>
      </c>
      <c r="G91" s="39">
        <v>2560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51</v>
      </c>
    </row>
    <row r="93" spans="1:16" x14ac:dyDescent="0.2">
      <c r="A93" s="37" t="s">
        <v>56</v>
      </c>
      <c r="E93" s="42" t="s">
        <v>51</v>
      </c>
    </row>
    <row r="94" spans="1:16" ht="76.5" x14ac:dyDescent="0.2">
      <c r="A94" t="s">
        <v>57</v>
      </c>
      <c r="E94" s="41" t="s">
        <v>756</v>
      </c>
    </row>
    <row r="95" spans="1:16" ht="25.5" x14ac:dyDescent="0.2">
      <c r="A95" t="s">
        <v>49</v>
      </c>
      <c r="B95" s="36" t="s">
        <v>128</v>
      </c>
      <c r="C95" s="36" t="s">
        <v>757</v>
      </c>
      <c r="D95" s="37" t="s">
        <v>51</v>
      </c>
      <c r="E95" s="13" t="s">
        <v>758</v>
      </c>
      <c r="F95" s="38" t="s">
        <v>82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51</v>
      </c>
    </row>
    <row r="97" spans="1:16" x14ac:dyDescent="0.2">
      <c r="A97" s="37" t="s">
        <v>56</v>
      </c>
      <c r="E97" s="42" t="s">
        <v>51</v>
      </c>
    </row>
    <row r="98" spans="1:16" ht="127.5" x14ac:dyDescent="0.2">
      <c r="A98" t="s">
        <v>57</v>
      </c>
      <c r="E98" s="41" t="s">
        <v>759</v>
      </c>
    </row>
    <row r="99" spans="1:16" x14ac:dyDescent="0.2">
      <c r="A99" t="s">
        <v>49</v>
      </c>
      <c r="B99" s="36" t="s">
        <v>132</v>
      </c>
      <c r="C99" s="36" t="s">
        <v>760</v>
      </c>
      <c r="D99" s="37" t="s">
        <v>51</v>
      </c>
      <c r="E99" s="13" t="s">
        <v>761</v>
      </c>
      <c r="F99" s="38" t="s">
        <v>76</v>
      </c>
      <c r="G99" s="39">
        <v>2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51</v>
      </c>
    </row>
    <row r="101" spans="1:16" x14ac:dyDescent="0.2">
      <c r="A101" s="37" t="s">
        <v>56</v>
      </c>
      <c r="E101" s="42" t="s">
        <v>51</v>
      </c>
    </row>
    <row r="102" spans="1:16" ht="102" x14ac:dyDescent="0.2">
      <c r="A102" t="s">
        <v>57</v>
      </c>
      <c r="E102" s="41" t="s">
        <v>762</v>
      </c>
    </row>
    <row r="103" spans="1:16" x14ac:dyDescent="0.2">
      <c r="A103" t="s">
        <v>49</v>
      </c>
      <c r="B103" s="36" t="s">
        <v>136</v>
      </c>
      <c r="C103" s="36" t="s">
        <v>763</v>
      </c>
      <c r="D103" s="37" t="s">
        <v>51</v>
      </c>
      <c r="E103" s="13" t="s">
        <v>764</v>
      </c>
      <c r="F103" s="38" t="s">
        <v>82</v>
      </c>
      <c r="G103" s="39">
        <v>2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51</v>
      </c>
    </row>
    <row r="105" spans="1:16" x14ac:dyDescent="0.2">
      <c r="A105" s="37" t="s">
        <v>56</v>
      </c>
      <c r="E105" s="42" t="s">
        <v>51</v>
      </c>
    </row>
    <row r="106" spans="1:16" ht="89.25" x14ac:dyDescent="0.2">
      <c r="A106" t="s">
        <v>57</v>
      </c>
      <c r="E106" s="41" t="s">
        <v>765</v>
      </c>
    </row>
    <row r="107" spans="1:16" x14ac:dyDescent="0.2">
      <c r="A107" t="s">
        <v>49</v>
      </c>
      <c r="B107" s="36" t="s">
        <v>140</v>
      </c>
      <c r="C107" s="36" t="s">
        <v>766</v>
      </c>
      <c r="D107" s="37" t="s">
        <v>51</v>
      </c>
      <c r="E107" s="13" t="s">
        <v>767</v>
      </c>
      <c r="F107" s="38" t="s">
        <v>82</v>
      </c>
      <c r="G107" s="39">
        <v>1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51</v>
      </c>
    </row>
    <row r="109" spans="1:16" x14ac:dyDescent="0.2">
      <c r="A109" s="37" t="s">
        <v>56</v>
      </c>
      <c r="E109" s="42" t="s">
        <v>51</v>
      </c>
    </row>
    <row r="110" spans="1:16" ht="89.25" x14ac:dyDescent="0.2">
      <c r="A110" t="s">
        <v>57</v>
      </c>
      <c r="E110" s="41" t="s">
        <v>765</v>
      </c>
    </row>
    <row r="111" spans="1:16" x14ac:dyDescent="0.2">
      <c r="A111" t="s">
        <v>49</v>
      </c>
      <c r="B111" s="36" t="s">
        <v>144</v>
      </c>
      <c r="C111" s="36" t="s">
        <v>768</v>
      </c>
      <c r="D111" s="37" t="s">
        <v>51</v>
      </c>
      <c r="E111" s="13" t="s">
        <v>769</v>
      </c>
      <c r="F111" s="38" t="s">
        <v>82</v>
      </c>
      <c r="G111" s="39">
        <v>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51</v>
      </c>
    </row>
    <row r="113" spans="1:16" x14ac:dyDescent="0.2">
      <c r="A113" s="37" t="s">
        <v>56</v>
      </c>
      <c r="E113" s="42" t="s">
        <v>51</v>
      </c>
    </row>
    <row r="114" spans="1:16" ht="89.25" x14ac:dyDescent="0.2">
      <c r="A114" t="s">
        <v>57</v>
      </c>
      <c r="E114" s="41" t="s">
        <v>765</v>
      </c>
    </row>
    <row r="115" spans="1:16" x14ac:dyDescent="0.2">
      <c r="A115" t="s">
        <v>49</v>
      </c>
      <c r="B115" s="36" t="s">
        <v>472</v>
      </c>
      <c r="C115" s="36" t="s">
        <v>770</v>
      </c>
      <c r="D115" s="37" t="s">
        <v>51</v>
      </c>
      <c r="E115" s="13" t="s">
        <v>771</v>
      </c>
      <c r="F115" s="38" t="s">
        <v>82</v>
      </c>
      <c r="G115" s="39">
        <v>2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x14ac:dyDescent="0.2">
      <c r="A116" s="37" t="s">
        <v>55</v>
      </c>
      <c r="E116" s="41" t="s">
        <v>51</v>
      </c>
    </row>
    <row r="117" spans="1:16" x14ac:dyDescent="0.2">
      <c r="A117" s="37" t="s">
        <v>56</v>
      </c>
      <c r="E117" s="42" t="s">
        <v>51</v>
      </c>
    </row>
    <row r="118" spans="1:16" ht="89.25" x14ac:dyDescent="0.2">
      <c r="A118" t="s">
        <v>57</v>
      </c>
      <c r="E118" s="41" t="s">
        <v>765</v>
      </c>
    </row>
    <row r="119" spans="1:16" x14ac:dyDescent="0.2">
      <c r="A119" t="s">
        <v>49</v>
      </c>
      <c r="B119" s="36" t="s">
        <v>477</v>
      </c>
      <c r="C119" s="36" t="s">
        <v>772</v>
      </c>
      <c r="D119" s="37" t="s">
        <v>51</v>
      </c>
      <c r="E119" s="13" t="s">
        <v>773</v>
      </c>
      <c r="F119" s="38" t="s">
        <v>82</v>
      </c>
      <c r="G119" s="39">
        <v>5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x14ac:dyDescent="0.2">
      <c r="A120" s="37" t="s">
        <v>55</v>
      </c>
      <c r="E120" s="41" t="s">
        <v>51</v>
      </c>
    </row>
    <row r="121" spans="1:16" x14ac:dyDescent="0.2">
      <c r="A121" s="37" t="s">
        <v>56</v>
      </c>
      <c r="E121" s="42" t="s">
        <v>51</v>
      </c>
    </row>
    <row r="122" spans="1:16" ht="89.25" x14ac:dyDescent="0.2">
      <c r="A122" t="s">
        <v>57</v>
      </c>
      <c r="E122" s="41" t="s">
        <v>774</v>
      </c>
    </row>
    <row r="123" spans="1:16" ht="25.5" x14ac:dyDescent="0.2">
      <c r="A123" t="s">
        <v>49</v>
      </c>
      <c r="B123" s="36" t="s">
        <v>148</v>
      </c>
      <c r="C123" s="36" t="s">
        <v>775</v>
      </c>
      <c r="D123" s="37" t="s">
        <v>51</v>
      </c>
      <c r="E123" s="13" t="s">
        <v>776</v>
      </c>
      <c r="F123" s="38" t="s">
        <v>82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x14ac:dyDescent="0.2">
      <c r="A124" s="37" t="s">
        <v>55</v>
      </c>
      <c r="E124" s="41" t="s">
        <v>51</v>
      </c>
    </row>
    <row r="125" spans="1:16" x14ac:dyDescent="0.2">
      <c r="A125" s="37" t="s">
        <v>56</v>
      </c>
      <c r="E125" s="42" t="s">
        <v>51</v>
      </c>
    </row>
    <row r="126" spans="1:16" ht="114.75" x14ac:dyDescent="0.2">
      <c r="A126" t="s">
        <v>57</v>
      </c>
      <c r="E126" s="41" t="s">
        <v>777</v>
      </c>
    </row>
    <row r="127" spans="1:16" ht="38.25" x14ac:dyDescent="0.2">
      <c r="A127" t="s">
        <v>49</v>
      </c>
      <c r="B127" s="36" t="s">
        <v>152</v>
      </c>
      <c r="C127" s="36" t="s">
        <v>109</v>
      </c>
      <c r="D127" s="37" t="s">
        <v>51</v>
      </c>
      <c r="E127" s="13" t="s">
        <v>778</v>
      </c>
      <c r="F127" s="38" t="s">
        <v>82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x14ac:dyDescent="0.2">
      <c r="A128" s="37" t="s">
        <v>55</v>
      </c>
      <c r="E128" s="41" t="s">
        <v>51</v>
      </c>
    </row>
    <row r="129" spans="1:16" x14ac:dyDescent="0.2">
      <c r="A129" s="37" t="s">
        <v>56</v>
      </c>
      <c r="E129" s="42" t="s">
        <v>51</v>
      </c>
    </row>
    <row r="130" spans="1:16" ht="114.75" x14ac:dyDescent="0.2">
      <c r="A130" t="s">
        <v>57</v>
      </c>
      <c r="E130" s="41" t="s">
        <v>777</v>
      </c>
    </row>
    <row r="131" spans="1:16" ht="25.5" x14ac:dyDescent="0.2">
      <c r="A131" t="s">
        <v>49</v>
      </c>
      <c r="B131" s="36" t="s">
        <v>156</v>
      </c>
      <c r="C131" s="36" t="s">
        <v>779</v>
      </c>
      <c r="D131" s="37" t="s">
        <v>51</v>
      </c>
      <c r="E131" s="13" t="s">
        <v>780</v>
      </c>
      <c r="F131" s="38" t="s">
        <v>82</v>
      </c>
      <c r="G131" s="39">
        <v>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54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51</v>
      </c>
    </row>
    <row r="133" spans="1:16" x14ac:dyDescent="0.2">
      <c r="A133" s="37" t="s">
        <v>56</v>
      </c>
      <c r="E133" s="42" t="s">
        <v>51</v>
      </c>
    </row>
    <row r="134" spans="1:16" ht="89.25" x14ac:dyDescent="0.2">
      <c r="A134" t="s">
        <v>57</v>
      </c>
      <c r="E134" s="41" t="s">
        <v>781</v>
      </c>
    </row>
    <row r="135" spans="1:16" x14ac:dyDescent="0.2">
      <c r="A135" t="s">
        <v>49</v>
      </c>
      <c r="B135" s="36" t="s">
        <v>160</v>
      </c>
      <c r="C135" s="36" t="s">
        <v>782</v>
      </c>
      <c r="D135" s="37" t="s">
        <v>51</v>
      </c>
      <c r="E135" s="13" t="s">
        <v>783</v>
      </c>
      <c r="F135" s="38" t="s">
        <v>82</v>
      </c>
      <c r="G135" s="39">
        <v>1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54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51</v>
      </c>
    </row>
    <row r="137" spans="1:16" x14ac:dyDescent="0.2">
      <c r="A137" s="37" t="s">
        <v>56</v>
      </c>
      <c r="E137" s="42" t="s">
        <v>51</v>
      </c>
    </row>
    <row r="138" spans="1:16" ht="76.5" x14ac:dyDescent="0.2">
      <c r="A138" t="s">
        <v>57</v>
      </c>
      <c r="E138" s="41" t="s">
        <v>784</v>
      </c>
    </row>
    <row r="139" spans="1:16" x14ac:dyDescent="0.2">
      <c r="A139" t="s">
        <v>49</v>
      </c>
      <c r="B139" s="36" t="s">
        <v>164</v>
      </c>
      <c r="C139" s="36" t="s">
        <v>785</v>
      </c>
      <c r="D139" s="37" t="s">
        <v>51</v>
      </c>
      <c r="E139" s="13" t="s">
        <v>786</v>
      </c>
      <c r="F139" s="38" t="s">
        <v>82</v>
      </c>
      <c r="G139" s="39">
        <v>5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54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51</v>
      </c>
    </row>
    <row r="141" spans="1:16" x14ac:dyDescent="0.2">
      <c r="A141" s="37" t="s">
        <v>56</v>
      </c>
      <c r="E141" s="42" t="s">
        <v>51</v>
      </c>
    </row>
    <row r="142" spans="1:16" ht="76.5" x14ac:dyDescent="0.2">
      <c r="A142" t="s">
        <v>57</v>
      </c>
      <c r="E142" s="41" t="s">
        <v>784</v>
      </c>
    </row>
    <row r="143" spans="1:16" x14ac:dyDescent="0.2">
      <c r="A143" t="s">
        <v>49</v>
      </c>
      <c r="B143" s="36" t="s">
        <v>168</v>
      </c>
      <c r="C143" s="36" t="s">
        <v>787</v>
      </c>
      <c r="D143" s="37" t="s">
        <v>51</v>
      </c>
      <c r="E143" s="13" t="s">
        <v>788</v>
      </c>
      <c r="F143" s="38" t="s">
        <v>199</v>
      </c>
      <c r="G143" s="39">
        <v>12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54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51</v>
      </c>
    </row>
    <row r="145" spans="1:5" x14ac:dyDescent="0.2">
      <c r="A145" s="37" t="s">
        <v>56</v>
      </c>
      <c r="E145" s="42" t="s">
        <v>51</v>
      </c>
    </row>
    <row r="146" spans="1:5" ht="102" x14ac:dyDescent="0.2">
      <c r="A146" t="s">
        <v>57</v>
      </c>
      <c r="E146" s="41" t="s">
        <v>789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11-01-31</vt:lpstr>
      <vt:lpstr>PS 11-01-32</vt:lpstr>
      <vt:lpstr>SO 11-10-01, SO</vt:lpstr>
      <vt:lpstr>SO 11-13-01</vt:lpstr>
      <vt:lpstr>SO 11-13-02</vt:lpstr>
      <vt:lpstr>SO 11-21-01</vt:lpstr>
      <vt:lpstr>SO 11-50-01</vt:lpstr>
      <vt:lpstr>SO 11-86-01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Bolo Ivana, Ing.</dc:creator>
  <cp:keywords/>
  <dc:description/>
  <cp:lastModifiedBy>Bolo Ivana, Ing.</cp:lastModifiedBy>
  <dcterms:created xsi:type="dcterms:W3CDTF">2023-04-17T09:34:14Z</dcterms:created>
  <dcterms:modified xsi:type="dcterms:W3CDTF">2023-04-17T09:34:14Z</dcterms:modified>
  <cp:category/>
  <cp:contentStatus/>
</cp:coreProperties>
</file>